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BOD~1\AppData\Local\Temp\uploader\16\"/>
    </mc:Choice>
  </mc:AlternateContent>
  <xr:revisionPtr revIDLastSave="0" documentId="13_ncr:1_{FDBFF9C1-11E1-47A3-950A-88BA8006134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орма 2" sheetId="1" r:id="rId1"/>
  </sheets>
  <definedNames>
    <definedName name="_xlnm.Print_Titles" localSheetId="0">'Форма 2'!$15:$15</definedName>
    <definedName name="_xlnm.Print_Area" localSheetId="0">'Форма 2'!$A$1:$AC$82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3" i="1" l="1"/>
  <c r="R70" i="1"/>
  <c r="R71" i="1"/>
  <c r="AC71" i="1" l="1"/>
  <c r="Z59" i="1"/>
  <c r="C71" i="1" l="1"/>
  <c r="C59" i="1"/>
  <c r="Q59" i="1"/>
  <c r="F50" i="1"/>
  <c r="C50" i="1"/>
  <c r="S50" i="1"/>
  <c r="W50" i="1"/>
  <c r="C37" i="1"/>
  <c r="W37" i="1"/>
  <c r="C68" i="1" l="1"/>
  <c r="Q68" i="1"/>
  <c r="O68" i="1" s="1"/>
  <c r="C54" i="1"/>
  <c r="C60" i="1"/>
  <c r="W60" i="1"/>
  <c r="O60" i="1" s="1"/>
  <c r="AE60" i="1" s="1"/>
  <c r="Q54" i="1"/>
  <c r="O54" i="1" s="1"/>
  <c r="AE54" i="1" s="1"/>
  <c r="R69" i="1"/>
  <c r="T71" i="1"/>
  <c r="G71" i="1"/>
  <c r="G69" i="1" s="1"/>
  <c r="X71" i="1"/>
  <c r="P70" i="1"/>
  <c r="D70" i="1" s="1"/>
  <c r="P73" i="1"/>
  <c r="D73" i="1" s="1"/>
  <c r="P50" i="1"/>
  <c r="D50" i="1" s="1"/>
  <c r="O50" i="1"/>
  <c r="E50" i="1"/>
  <c r="N50" i="1" s="1"/>
  <c r="AC50" i="1" s="1"/>
  <c r="AC43" i="1" s="1"/>
  <c r="O73" i="1"/>
  <c r="AE73" i="1" s="1"/>
  <c r="E73" i="1"/>
  <c r="N73" i="1" s="1"/>
  <c r="P72" i="1"/>
  <c r="D72" i="1" s="1"/>
  <c r="O72" i="1"/>
  <c r="AE72" i="1" s="1"/>
  <c r="E72" i="1"/>
  <c r="N72" i="1" s="1"/>
  <c r="E71" i="1"/>
  <c r="N71" i="1" s="1"/>
  <c r="O70" i="1"/>
  <c r="AE70" i="1" s="1"/>
  <c r="E70" i="1"/>
  <c r="N70" i="1" s="1"/>
  <c r="AC69" i="1"/>
  <c r="AB69" i="1"/>
  <c r="AA69" i="1"/>
  <c r="Z69" i="1"/>
  <c r="Y69" i="1"/>
  <c r="V69" i="1"/>
  <c r="U69" i="1"/>
  <c r="S69" i="1"/>
  <c r="Q69" i="1"/>
  <c r="M69" i="1"/>
  <c r="L69" i="1"/>
  <c r="K69" i="1"/>
  <c r="J69" i="1"/>
  <c r="I69" i="1"/>
  <c r="H69" i="1"/>
  <c r="F69" i="1"/>
  <c r="C69" i="1"/>
  <c r="P68" i="1"/>
  <c r="D68" i="1" s="1"/>
  <c r="E68" i="1"/>
  <c r="P67" i="1"/>
  <c r="D67" i="1" s="1"/>
  <c r="O67" i="1"/>
  <c r="E67" i="1"/>
  <c r="N67" i="1" s="1"/>
  <c r="P66" i="1"/>
  <c r="D66" i="1" s="1"/>
  <c r="O66" i="1"/>
  <c r="E66" i="1"/>
  <c r="N66" i="1" s="1"/>
  <c r="P65" i="1"/>
  <c r="D65" i="1" s="1"/>
  <c r="O65" i="1"/>
  <c r="E65" i="1"/>
  <c r="N65" i="1" s="1"/>
  <c r="P64" i="1"/>
  <c r="D64" i="1" s="1"/>
  <c r="O64" i="1"/>
  <c r="E64" i="1"/>
  <c r="N64" i="1" s="1"/>
  <c r="P63" i="1"/>
  <c r="D63" i="1" s="1"/>
  <c r="O63" i="1"/>
  <c r="E63" i="1"/>
  <c r="N63" i="1" s="1"/>
  <c r="P62" i="1"/>
  <c r="D62" i="1" s="1"/>
  <c r="O62" i="1"/>
  <c r="AE62" i="1" s="1"/>
  <c r="E62" i="1"/>
  <c r="N62" i="1" s="1"/>
  <c r="P61" i="1"/>
  <c r="D61" i="1" s="1"/>
  <c r="O61" i="1"/>
  <c r="AE61" i="1" s="1"/>
  <c r="E61" i="1"/>
  <c r="N61" i="1" s="1"/>
  <c r="P60" i="1"/>
  <c r="D60" i="1" s="1"/>
  <c r="E60" i="1"/>
  <c r="P59" i="1"/>
  <c r="D59" i="1" s="1"/>
  <c r="O59" i="1"/>
  <c r="AE59" i="1" s="1"/>
  <c r="E59" i="1"/>
  <c r="N59" i="1" s="1"/>
  <c r="P58" i="1"/>
  <c r="D58" i="1" s="1"/>
  <c r="O58" i="1"/>
  <c r="E58" i="1"/>
  <c r="N58" i="1" s="1"/>
  <c r="P57" i="1"/>
  <c r="D57" i="1" s="1"/>
  <c r="O57" i="1"/>
  <c r="AE57" i="1" s="1"/>
  <c r="E57" i="1"/>
  <c r="N57" i="1" s="1"/>
  <c r="P56" i="1"/>
  <c r="D56" i="1" s="1"/>
  <c r="O56" i="1"/>
  <c r="AE56" i="1" s="1"/>
  <c r="E56" i="1"/>
  <c r="N56" i="1" s="1"/>
  <c r="P55" i="1"/>
  <c r="D55" i="1" s="1"/>
  <c r="O55" i="1"/>
  <c r="AE55" i="1" s="1"/>
  <c r="E55" i="1"/>
  <c r="N55" i="1" s="1"/>
  <c r="P54" i="1"/>
  <c r="D54" i="1" s="1"/>
  <c r="E54" i="1"/>
  <c r="P53" i="1"/>
  <c r="D53" i="1" s="1"/>
  <c r="O53" i="1"/>
  <c r="AE53" i="1" s="1"/>
  <c r="E53" i="1"/>
  <c r="N53" i="1" s="1"/>
  <c r="P52" i="1"/>
  <c r="D52" i="1" s="1"/>
  <c r="O52" i="1"/>
  <c r="AE52" i="1" s="1"/>
  <c r="E52" i="1"/>
  <c r="N52" i="1" s="1"/>
  <c r="P51" i="1"/>
  <c r="D51" i="1" s="1"/>
  <c r="O51" i="1"/>
  <c r="AE51" i="1" s="1"/>
  <c r="E51" i="1"/>
  <c r="N51" i="1" s="1"/>
  <c r="P49" i="1"/>
  <c r="D49" i="1" s="1"/>
  <c r="O49" i="1"/>
  <c r="E49" i="1"/>
  <c r="N49" i="1" s="1"/>
  <c r="P48" i="1"/>
  <c r="D48" i="1" s="1"/>
  <c r="O48" i="1"/>
  <c r="E48" i="1"/>
  <c r="N48" i="1" s="1"/>
  <c r="P47" i="1"/>
  <c r="D47" i="1" s="1"/>
  <c r="O47" i="1"/>
  <c r="E47" i="1"/>
  <c r="N47" i="1" s="1"/>
  <c r="P46" i="1"/>
  <c r="D46" i="1" s="1"/>
  <c r="O46" i="1"/>
  <c r="E46" i="1"/>
  <c r="N46" i="1" s="1"/>
  <c r="P45" i="1"/>
  <c r="D45" i="1" s="1"/>
  <c r="O45" i="1"/>
  <c r="E45" i="1"/>
  <c r="N45" i="1" s="1"/>
  <c r="P44" i="1"/>
  <c r="D44" i="1" s="1"/>
  <c r="O44" i="1"/>
  <c r="E44" i="1"/>
  <c r="N44" i="1" s="1"/>
  <c r="AB43" i="1"/>
  <c r="AA43" i="1"/>
  <c r="Z43" i="1"/>
  <c r="Y43" i="1"/>
  <c r="X43" i="1"/>
  <c r="V43" i="1"/>
  <c r="U43" i="1"/>
  <c r="T43" i="1"/>
  <c r="S43" i="1"/>
  <c r="R43" i="1"/>
  <c r="M43" i="1"/>
  <c r="L43" i="1"/>
  <c r="K43" i="1"/>
  <c r="J43" i="1"/>
  <c r="I43" i="1"/>
  <c r="H43" i="1"/>
  <c r="G43" i="1"/>
  <c r="F43" i="1"/>
  <c r="P42" i="1"/>
  <c r="D42" i="1" s="1"/>
  <c r="O42" i="1"/>
  <c r="E42" i="1"/>
  <c r="N42" i="1" s="1"/>
  <c r="P41" i="1"/>
  <c r="D41" i="1" s="1"/>
  <c r="O41" i="1"/>
  <c r="E41" i="1"/>
  <c r="N41" i="1" s="1"/>
  <c r="P40" i="1"/>
  <c r="D40" i="1" s="1"/>
  <c r="O40" i="1"/>
  <c r="E40" i="1"/>
  <c r="N40" i="1" s="1"/>
  <c r="P39" i="1"/>
  <c r="D39" i="1" s="1"/>
  <c r="O39" i="1"/>
  <c r="E39" i="1"/>
  <c r="N39" i="1" s="1"/>
  <c r="P38" i="1"/>
  <c r="D38" i="1" s="1"/>
  <c r="O38" i="1"/>
  <c r="E38" i="1"/>
  <c r="N38" i="1" s="1"/>
  <c r="P37" i="1"/>
  <c r="D37" i="1" s="1"/>
  <c r="O37" i="1"/>
  <c r="E37" i="1"/>
  <c r="N37" i="1" s="1"/>
  <c r="P36" i="1"/>
  <c r="D36" i="1" s="1"/>
  <c r="O36" i="1"/>
  <c r="E36" i="1"/>
  <c r="N36" i="1" s="1"/>
  <c r="P35" i="1"/>
  <c r="D35" i="1" s="1"/>
  <c r="O35" i="1"/>
  <c r="E35" i="1"/>
  <c r="N35" i="1" s="1"/>
  <c r="P34" i="1"/>
  <c r="D34" i="1" s="1"/>
  <c r="O34" i="1"/>
  <c r="E34" i="1"/>
  <c r="N34" i="1" s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M33" i="1"/>
  <c r="L33" i="1"/>
  <c r="K33" i="1"/>
  <c r="J33" i="1"/>
  <c r="I33" i="1"/>
  <c r="H33" i="1"/>
  <c r="G33" i="1"/>
  <c r="F33" i="1"/>
  <c r="C33" i="1"/>
  <c r="P32" i="1"/>
  <c r="D32" i="1" s="1"/>
  <c r="O32" i="1"/>
  <c r="E32" i="1"/>
  <c r="N32" i="1" s="1"/>
  <c r="P31" i="1"/>
  <c r="D31" i="1" s="1"/>
  <c r="O31" i="1"/>
  <c r="E31" i="1"/>
  <c r="N31" i="1" s="1"/>
  <c r="P30" i="1"/>
  <c r="D30" i="1" s="1"/>
  <c r="O30" i="1"/>
  <c r="E30" i="1"/>
  <c r="N30" i="1" s="1"/>
  <c r="P29" i="1"/>
  <c r="D29" i="1" s="1"/>
  <c r="O29" i="1"/>
  <c r="E29" i="1"/>
  <c r="N29" i="1" s="1"/>
  <c r="P28" i="1"/>
  <c r="D28" i="1" s="1"/>
  <c r="O28" i="1"/>
  <c r="E28" i="1"/>
  <c r="N28" i="1" s="1"/>
  <c r="P27" i="1"/>
  <c r="D27" i="1" s="1"/>
  <c r="O27" i="1"/>
  <c r="E27" i="1"/>
  <c r="N27" i="1" s="1"/>
  <c r="P26" i="1"/>
  <c r="D26" i="1" s="1"/>
  <c r="O26" i="1"/>
  <c r="E26" i="1"/>
  <c r="N26" i="1" s="1"/>
  <c r="P25" i="1"/>
  <c r="D25" i="1" s="1"/>
  <c r="O25" i="1"/>
  <c r="E25" i="1"/>
  <c r="N25" i="1" s="1"/>
  <c r="P24" i="1"/>
  <c r="D24" i="1" s="1"/>
  <c r="O24" i="1"/>
  <c r="E24" i="1"/>
  <c r="N24" i="1" s="1"/>
  <c r="P23" i="1"/>
  <c r="D23" i="1" s="1"/>
  <c r="O23" i="1"/>
  <c r="E23" i="1"/>
  <c r="N23" i="1" s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M22" i="1"/>
  <c r="L22" i="1"/>
  <c r="K22" i="1"/>
  <c r="J22" i="1"/>
  <c r="I22" i="1"/>
  <c r="H22" i="1"/>
  <c r="G22" i="1"/>
  <c r="F22" i="1"/>
  <c r="C22" i="1"/>
  <c r="P21" i="1"/>
  <c r="D21" i="1" s="1"/>
  <c r="O21" i="1"/>
  <c r="E21" i="1"/>
  <c r="N21" i="1" s="1"/>
  <c r="P20" i="1"/>
  <c r="D20" i="1" s="1"/>
  <c r="O20" i="1"/>
  <c r="E20" i="1"/>
  <c r="N20" i="1" s="1"/>
  <c r="P19" i="1"/>
  <c r="D19" i="1" s="1"/>
  <c r="O19" i="1"/>
  <c r="E19" i="1"/>
  <c r="N19" i="1" s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M18" i="1"/>
  <c r="L18" i="1"/>
  <c r="K18" i="1"/>
  <c r="J18" i="1"/>
  <c r="I18" i="1"/>
  <c r="H18" i="1"/>
  <c r="G18" i="1"/>
  <c r="F18" i="1"/>
  <c r="C18" i="1"/>
  <c r="T69" i="1" l="1"/>
  <c r="O71" i="1"/>
  <c r="AE71" i="1" s="1"/>
  <c r="X69" i="1"/>
  <c r="X16" i="1" s="1"/>
  <c r="N60" i="1"/>
  <c r="N68" i="1"/>
  <c r="C43" i="1"/>
  <c r="C16" i="1" s="1"/>
  <c r="W43" i="1"/>
  <c r="Q43" i="1"/>
  <c r="Q16" i="1" s="1"/>
  <c r="N54" i="1"/>
  <c r="W69" i="1"/>
  <c r="R16" i="1"/>
  <c r="E69" i="1"/>
  <c r="O18" i="1"/>
  <c r="E22" i="1"/>
  <c r="P33" i="1"/>
  <c r="O33" i="1"/>
  <c r="E43" i="1"/>
  <c r="D33" i="1"/>
  <c r="P22" i="1"/>
  <c r="O22" i="1"/>
  <c r="E33" i="1"/>
  <c r="P43" i="1"/>
  <c r="O43" i="1"/>
  <c r="O69" i="1"/>
  <c r="AE69" i="1" s="1"/>
  <c r="D18" i="1"/>
  <c r="D22" i="1"/>
  <c r="D43" i="1"/>
  <c r="N18" i="1"/>
  <c r="E18" i="1"/>
  <c r="P18" i="1"/>
  <c r="N22" i="1"/>
  <c r="N33" i="1"/>
  <c r="N69" i="1"/>
  <c r="AB16" i="1"/>
  <c r="J16" i="1"/>
  <c r="L16" i="1"/>
  <c r="T16" i="1"/>
  <c r="G16" i="1"/>
  <c r="I16" i="1"/>
  <c r="K16" i="1"/>
  <c r="M16" i="1"/>
  <c r="V16" i="1"/>
  <c r="Z16" i="1"/>
  <c r="S16" i="1"/>
  <c r="U16" i="1"/>
  <c r="Y16" i="1"/>
  <c r="AA16" i="1"/>
  <c r="AC16" i="1"/>
  <c r="F16" i="1"/>
  <c r="H16" i="1"/>
  <c r="W16" i="1" l="1"/>
  <c r="N43" i="1"/>
  <c r="N16" i="1" s="1"/>
  <c r="P71" i="1"/>
  <c r="E16" i="1"/>
  <c r="O16" i="1"/>
  <c r="AE68" i="1"/>
  <c r="AE67" i="1"/>
  <c r="AE65" i="1"/>
  <c r="AE64" i="1"/>
  <c r="AE58" i="1"/>
  <c r="AE50" i="1"/>
  <c r="AE42" i="1"/>
  <c r="AE41" i="1"/>
  <c r="AE40" i="1"/>
  <c r="AE39" i="1"/>
  <c r="AE38" i="1"/>
  <c r="AE36" i="1"/>
  <c r="AE34" i="1"/>
  <c r="AE32" i="1"/>
  <c r="AE31" i="1"/>
  <c r="AE30" i="1"/>
  <c r="AE29" i="1"/>
  <c r="AE28" i="1"/>
  <c r="AE27" i="1"/>
  <c r="AE26" i="1"/>
  <c r="AE25" i="1"/>
  <c r="AE23" i="1"/>
  <c r="AE19" i="1"/>
  <c r="AG65" i="1"/>
  <c r="AG64" i="1"/>
  <c r="AE17" i="1"/>
  <c r="D71" i="1" l="1"/>
  <c r="D69" i="1" s="1"/>
  <c r="D16" i="1" s="1"/>
  <c r="P69" i="1"/>
  <c r="P16" i="1" s="1"/>
  <c r="AE18" i="1"/>
  <c r="AE33" i="1"/>
  <c r="AE22" i="1"/>
  <c r="AE20" i="1"/>
  <c r="AE24" i="1"/>
  <c r="AE35" i="1"/>
  <c r="AE43" i="1"/>
  <c r="AE37" i="1"/>
  <c r="AE21" i="1"/>
  <c r="AE16" i="1" l="1"/>
</calcChain>
</file>

<file path=xl/sharedStrings.xml><?xml version="1.0" encoding="utf-8"?>
<sst xmlns="http://schemas.openxmlformats.org/spreadsheetml/2006/main" count="169" uniqueCount="133">
  <si>
    <t>Мероприятия по переселению, не связанные с приобретением жилых помещений</t>
  </si>
  <si>
    <t>в том числе</t>
  </si>
  <si>
    <t>в строящихся домах</t>
  </si>
  <si>
    <t>в домах, введенных в эксплуатацию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</si>
  <si>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</si>
  <si>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</si>
  <si>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</si>
  <si>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</si>
  <si>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>№ п/п</t>
  </si>
  <si>
    <t>Период реализации Программы, наименование муниципального образования</t>
  </si>
  <si>
    <t>Всего</t>
  </si>
  <si>
    <t>Расселяемая площадь, кв. метров</t>
  </si>
  <si>
    <t>Стоимость возмещения, рублей</t>
  </si>
  <si>
    <t>Субсидия на возмещение части расходов на уплату процентов за пользование займом или кредитом, рублей</t>
  </si>
  <si>
    <t>Субсидия на возмещение расходов по договорам о комплексном и устойчивом развитии территорий, рублей</t>
  </si>
  <si>
    <t>Стоимость, рублей</t>
  </si>
  <si>
    <t>Дальнейшее использование приобретенных 
(построенных) жилых помещений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</si>
  <si>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</si>
  <si>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</si>
  <si>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</si>
  <si>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</si>
  <si>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Площадь, кв. метров</t>
  </si>
  <si>
    <t>1.1</t>
  </si>
  <si>
    <t xml:space="preserve">Итого по городу Кирову </t>
  </si>
  <si>
    <t>1.2</t>
  </si>
  <si>
    <t>Итого по Кильмезскому городскому поселению Кильмезского района</t>
  </si>
  <si>
    <t>1.3</t>
  </si>
  <si>
    <t xml:space="preserve">Итого по Оричевскому району </t>
  </si>
  <si>
    <t>2</t>
  </si>
  <si>
    <t>2.1</t>
  </si>
  <si>
    <t>Итого по городу Котельничу</t>
  </si>
  <si>
    <t>2.2</t>
  </si>
  <si>
    <t xml:space="preserve">Итого по Зуевскому району </t>
  </si>
  <si>
    <t>2.3</t>
  </si>
  <si>
    <t>Итого по Бурмакинскому сельскому поселению Кирово-Чепецкого района</t>
  </si>
  <si>
    <t>2.4</t>
  </si>
  <si>
    <t>Итого по Просницкому сельскому поселению Кирово-Чепецкого района</t>
  </si>
  <si>
    <t>2.5</t>
  </si>
  <si>
    <t>Итого по Мурашинскому городскому поселению Мурашинского района</t>
  </si>
  <si>
    <t>2.6</t>
  </si>
  <si>
    <t xml:space="preserve">Итого по Опаринскому району </t>
  </si>
  <si>
    <t>2.7</t>
  </si>
  <si>
    <t>2.8</t>
  </si>
  <si>
    <t>2.9</t>
  </si>
  <si>
    <t>2.10</t>
  </si>
  <si>
    <t>3</t>
  </si>
  <si>
    <t>3.1</t>
  </si>
  <si>
    <t>Итого по Кирсинскому городскому поселению Верхнекамского района</t>
  </si>
  <si>
    <t>3.2</t>
  </si>
  <si>
    <t>3.3</t>
  </si>
  <si>
    <t>3.4</t>
  </si>
  <si>
    <t>3.5</t>
  </si>
  <si>
    <t>3.6</t>
  </si>
  <si>
    <t>Итого по Уржумскому городскому поселению Уржумского района</t>
  </si>
  <si>
    <t>4</t>
  </si>
  <si>
    <t>4.1</t>
  </si>
  <si>
    <t>4.2</t>
  </si>
  <si>
    <t>Итого по Верхошижемскому городскому поселению Верхошижемского района</t>
  </si>
  <si>
    <t>4.3</t>
  </si>
  <si>
    <t>Итого по Краснополянскому городскому поселению Вятскополянского района</t>
  </si>
  <si>
    <t>4.4</t>
  </si>
  <si>
    <t>Итого по Омгинскому сельскому поселению Вятскополянского района</t>
  </si>
  <si>
    <t>4.5</t>
  </si>
  <si>
    <t>Итого по Сосновскому городскому поселению Вятскополянского района</t>
  </si>
  <si>
    <t>4.6</t>
  </si>
  <si>
    <t xml:space="preserve">Итого по городу Котельничу </t>
  </si>
  <si>
    <t>Итого по Нагорскому городскому поселению Нагорского района</t>
  </si>
  <si>
    <t xml:space="preserve">Итого по Тужинскому району </t>
  </si>
  <si>
    <t xml:space="preserve">Итого по Афанасьевскому району </t>
  </si>
  <si>
    <t xml:space="preserve">Итого по городу Вятские Поляны </t>
  </si>
  <si>
    <t xml:space="preserve">Итого по городу Кирово-Чепецку </t>
  </si>
  <si>
    <t xml:space="preserve">Итого по городу Слободскому </t>
  </si>
  <si>
    <t>Итого по Омутнинскому городскому поселению Омутнинского района</t>
  </si>
  <si>
    <t>Итого по Белохолуницкому городскому поселению Белохолуницкого района</t>
  </si>
  <si>
    <t>Итого по Кстининскому сельскому поселению Кирово-Чепецкого района</t>
  </si>
  <si>
    <t xml:space="preserve">     Приобретаемая площадь,      кв. метров        </t>
  </si>
  <si>
    <t xml:space="preserve">Итого по Арбажскому муниципальному округу </t>
  </si>
  <si>
    <t>Итого по Свечинскому муниципальному округу</t>
  </si>
  <si>
    <t>Итого по Октябрьскому сельскому поселению Слободского района</t>
  </si>
  <si>
    <t>3.7</t>
  </si>
  <si>
    <t>3.8</t>
  </si>
  <si>
    <t>3.9</t>
  </si>
  <si>
    <t>ПЛАН</t>
  </si>
  <si>
    <t xml:space="preserve">выплата собственникам жилых помещений возмещения за изымаемые жилые помещения и предоставление субсидий </t>
  </si>
  <si>
    <t>заключение договоров о развитии застроенной территории и комплексном развитии территории</t>
  </si>
  <si>
    <t>Субсидия на приобретение (строительство) жилых помещений, рублей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</si>
  <si>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</si>
  <si>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</si>
  <si>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</si>
  <si>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>Мероприятия по переселению граждан, связанные с приобретением (строительством) жилых помещений</t>
  </si>
  <si>
    <t xml:space="preserve">        Приложение № 2   </t>
  </si>
  <si>
    <t>Итого по Вахрушевскому городскому поселению Слободского района</t>
  </si>
  <si>
    <t xml:space="preserve"> к Программе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</si>
  <si>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</si>
  <si>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</si>
  <si>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</si>
  <si>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</si>
  <si>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</si>
  <si>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</si>
  <si>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</si>
  <si>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</si>
  <si>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</si>
  <si>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</si>
  <si>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</si>
  <si>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</si>
  <si>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</si>
  <si>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</si>
  <si>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</si>
  <si>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</si>
  <si>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</si>
  <si>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</si>
  <si>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Итого по Орловскому району Кировской области</t>
  </si>
  <si>
    <t>Итого по Советскому городскому поселению Советского района Кировской области</t>
  </si>
  <si>
    <t>Итого по Подосиновскому городскому поселению Подосиновского района Кировской области</t>
  </si>
  <si>
    <t>Итого по Демьяновскому городскому поселению Подосиновского района Кировской области</t>
  </si>
  <si>
    <t>в том числе:</t>
  </si>
  <si>
    <t>Итого по Лузскому муниципальному округу</t>
  </si>
  <si>
    <t>Итого по Мурашинскому муниципальному округу</t>
  </si>
  <si>
    <t>4.25</t>
  </si>
  <si>
    <t xml:space="preserve">приведение жилых помещений свободного жилищного фонда в состояние, пригодное для постоянного проживания граждан </t>
  </si>
  <si>
    <t xml:space="preserve">приведение приобретенных жилых помещений в состояние, пригодное для постоянного проживания граждан </t>
  </si>
  <si>
    <t>пересе-ление граждан    в свободный жилищный фонд</t>
  </si>
  <si>
    <t>_____________________________</t>
  </si>
  <si>
    <t>По Программе,  в рамках которой предусмотрено финансирование за счет средств Фонда, – всего</t>
  </si>
  <si>
    <t xml:space="preserve"> реализации мероприятий по переселению граждан из аварийного жилищного фонда, признанного таковым до 1 января 2017 года, по способам переселения</t>
  </si>
  <si>
    <t>Всего по этапу 2023 года</t>
  </si>
  <si>
    <t>5</t>
  </si>
  <si>
    <t>5.1</t>
  </si>
  <si>
    <t>5.2</t>
  </si>
  <si>
    <t>5.3</t>
  </si>
  <si>
    <t>5.4</t>
  </si>
  <si>
    <t>Расселяемая площадь жилых помещений, кв. метров, – всего</t>
  </si>
  <si>
    <t xml:space="preserve">Стоимость мероприятий по переселению, рублей, – всего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</si>
</sst>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2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  <font>
      <sz val="3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4" fontId="0" fillId="2" borderId="0" xfId="0" applyNumberFormat="1" applyFill="1"/>
    <xf numFmtId="0" fontId="2" fillId="2" borderId="1" xfId="0" applyFont="1" applyFill="1" applyBorder="1" applyAlignment="1">
      <alignment horizontal="left" vertical="top" wrapText="1"/>
    </xf>
    <xf numFmtId="0" fontId="5" fillId="2" borderId="0" xfId="0" applyFont="1" applyFill="1"/>
    <xf numFmtId="0" fontId="5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textRotation="90" wrapText="1"/>
    </xf>
    <xf numFmtId="4" fontId="2" fillId="2" borderId="7" xfId="0" applyNumberFormat="1" applyFont="1" applyFill="1" applyBorder="1" applyAlignment="1">
      <alignment horizontal="right" vertical="center" wrapText="1"/>
    </xf>
    <xf numFmtId="4" fontId="2" fillId="3" borderId="7" xfId="0" applyNumberFormat="1" applyFont="1" applyFill="1" applyBorder="1" applyAlignment="1">
      <alignment horizontal="right" vertical="center" wrapText="1"/>
    </xf>
    <xf numFmtId="4" fontId="2" fillId="2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4" fontId="2" fillId="2" borderId="0" xfId="0" applyNumberFormat="1" applyFont="1" applyFill="1" applyBorder="1" applyAlignment="1">
      <alignment horizontal="right" vertical="center" wrapText="1"/>
    </xf>
    <xf numFmtId="4" fontId="2" fillId="3" borderId="0" xfId="0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0" fontId="5" fillId="4" borderId="0" xfId="0" applyFont="1" applyFill="1"/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top"/>
    </xf>
    <xf numFmtId="4" fontId="2" fillId="4" borderId="7" xfId="0" applyNumberFormat="1" applyFont="1" applyFill="1" applyBorder="1" applyAlignment="1">
      <alignment horizontal="right" vertical="center" wrapText="1"/>
    </xf>
    <xf numFmtId="4" fontId="2" fillId="4" borderId="0" xfId="0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0" fontId="2" fillId="4" borderId="0" xfId="0" applyFont="1" applyFill="1"/>
    <xf numFmtId="49" fontId="4" fillId="4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0" fontId="1" fillId="4" borderId="0" xfId="0" applyFont="1" applyFill="1"/>
    <xf numFmtId="4" fontId="0" fillId="4" borderId="0" xfId="0" applyNumberFormat="1" applyFill="1"/>
    <xf numFmtId="0" fontId="0" fillId="4" borderId="0" xfId="0" applyFill="1"/>
    <xf numFmtId="49" fontId="2" fillId="4" borderId="1" xfId="0" applyNumberFormat="1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1" fillId="5" borderId="0" xfId="0" applyFont="1" applyFill="1"/>
    <xf numFmtId="4" fontId="0" fillId="5" borderId="0" xfId="0" applyNumberFormat="1" applyFill="1"/>
    <xf numFmtId="0" fontId="0" fillId="5" borderId="0" xfId="0" applyFill="1"/>
    <xf numFmtId="49" fontId="2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 readingOrder="2"/>
    </xf>
    <xf numFmtId="0" fontId="4" fillId="2" borderId="1" xfId="0" applyFont="1" applyFill="1" applyBorder="1" applyAlignment="1">
      <alignment horizontal="center" vertical="center" textRotation="90" wrapText="1" readingOrder="2"/>
    </xf>
    <xf numFmtId="0" fontId="6" fillId="2" borderId="0" xfId="0" applyFont="1" applyFill="1" applyAlignment="1">
      <alignment horizontal="center" vertical="top"/>
    </xf>
    <xf numFmtId="0" fontId="4" fillId="6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left" vertical="top" wrapText="1"/>
    </xf>
    <xf numFmtId="4" fontId="2" fillId="6" borderId="7" xfId="0" applyNumberFormat="1" applyFont="1" applyFill="1" applyBorder="1" applyAlignment="1">
      <alignment horizontal="right" vertical="center" wrapText="1"/>
    </xf>
    <xf numFmtId="49" fontId="4" fillId="6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6"/>
  <sheetViews>
    <sheetView tabSelected="1" view="pageLayout" zoomScale="50" zoomScaleNormal="60" zoomScalePageLayoutView="50" workbookViewId="0">
      <selection activeCell="A69" sqref="A69:AC69"/>
    </sheetView>
  </sheetViews>
  <sheetFormatPr defaultRowHeight="15.75" x14ac:dyDescent="0.25"/>
  <cols>
    <col min="1" max="1" width="6.140625" style="2" customWidth="1"/>
    <col min="2" max="2" width="31.7109375" style="2" customWidth="1"/>
    <col min="3" max="3" width="12.28515625" style="2" customWidth="1"/>
    <col min="4" max="4" width="18.42578125" style="2" customWidth="1"/>
    <col min="5" max="5" width="10.7109375" style="37" customWidth="1"/>
    <col min="6" max="6" width="10.85546875" style="2" customWidth="1"/>
    <col min="7" max="7" width="17" style="2" customWidth="1"/>
    <col min="8" max="8" width="9.85546875" style="2" customWidth="1"/>
    <col min="9" max="9" width="11.7109375" style="2" customWidth="1"/>
    <col min="10" max="10" width="6.42578125" style="2" customWidth="1"/>
    <col min="11" max="12" width="12.5703125" style="2" customWidth="1"/>
    <col min="13" max="13" width="16.28515625" style="2" customWidth="1"/>
    <col min="14" max="14" width="12.5703125" style="2" customWidth="1"/>
    <col min="15" max="15" width="12.7109375" style="2" customWidth="1"/>
    <col min="16" max="16" width="19.28515625" style="2" customWidth="1"/>
    <col min="17" max="17" width="12.42578125" style="2" customWidth="1"/>
    <col min="18" max="18" width="18.85546875" style="2" customWidth="1"/>
    <col min="19" max="19" width="11" style="2" customWidth="1"/>
    <col min="20" max="20" width="18.85546875" style="2" customWidth="1"/>
    <col min="21" max="21" width="10.7109375" style="2" customWidth="1"/>
    <col min="22" max="22" width="15.28515625" style="2" customWidth="1"/>
    <col min="23" max="23" width="12.7109375" style="2" customWidth="1"/>
    <col min="24" max="24" width="18.28515625" style="2" customWidth="1"/>
    <col min="25" max="25" width="15.85546875" style="2" customWidth="1"/>
    <col min="26" max="26" width="11.28515625" style="2" customWidth="1"/>
    <col min="27" max="27" width="9.140625" style="2" customWidth="1"/>
    <col min="28" max="28" width="9.5703125" style="2" customWidth="1"/>
    <col min="29" max="29" width="10.85546875" style="2" customWidth="1"/>
    <col min="30" max="30" width="9.140625" style="1" customWidth="1"/>
  </cols>
  <sheetData>
    <row r="1" spans="1:31" ht="42" customHeight="1" x14ac:dyDescent="0.6">
      <c r="A1" s="8"/>
      <c r="B1" s="8"/>
      <c r="C1" s="8"/>
      <c r="D1" s="8"/>
      <c r="E1" s="31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60" t="s">
        <v>90</v>
      </c>
      <c r="Y1" s="60"/>
      <c r="Z1" s="60"/>
      <c r="AA1" s="60"/>
      <c r="AB1" s="60"/>
      <c r="AC1" s="60"/>
    </row>
    <row r="2" spans="1:31" ht="59.25" customHeight="1" x14ac:dyDescent="0.55000000000000004">
      <c r="A2" s="8"/>
      <c r="B2" s="8"/>
      <c r="C2" s="8"/>
      <c r="D2" s="8"/>
      <c r="E2" s="31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</row>
    <row r="3" spans="1:31" ht="43.5" customHeight="1" x14ac:dyDescent="0.6">
      <c r="A3" s="8"/>
      <c r="B3" s="8"/>
      <c r="C3" s="8"/>
      <c r="D3" s="8"/>
      <c r="E3" s="31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60" t="s">
        <v>90</v>
      </c>
      <c r="Y3" s="60"/>
      <c r="Z3" s="60"/>
      <c r="AA3" s="60"/>
      <c r="AB3" s="60"/>
      <c r="AC3" s="60"/>
    </row>
    <row r="4" spans="1:31" ht="54" customHeight="1" x14ac:dyDescent="0.55000000000000004">
      <c r="A4" s="8"/>
      <c r="B4" s="8"/>
      <c r="C4" s="8"/>
      <c r="D4" s="8"/>
      <c r="E4" s="31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62"/>
      <c r="AB4" s="62"/>
      <c r="AC4" s="62"/>
    </row>
    <row r="5" spans="1:31" ht="38.25" customHeight="1" x14ac:dyDescent="0.6">
      <c r="A5" s="8"/>
      <c r="B5" s="8"/>
      <c r="C5" s="8"/>
      <c r="D5" s="8"/>
      <c r="E5" s="31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61" t="s">
        <v>92</v>
      </c>
      <c r="Y5" s="61"/>
      <c r="Z5" s="61"/>
      <c r="AA5" s="61"/>
      <c r="AB5" s="61"/>
      <c r="AC5" s="61"/>
    </row>
    <row r="6" spans="1:31" ht="142.5" customHeight="1" x14ac:dyDescent="0.55000000000000004">
      <c r="A6" s="8"/>
      <c r="B6" s="8"/>
      <c r="C6" s="8"/>
      <c r="D6" s="8"/>
      <c r="E6" s="31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17"/>
      <c r="Y6" s="18"/>
      <c r="Z6" s="17"/>
      <c r="AA6" s="17"/>
      <c r="AB6" s="17"/>
      <c r="AC6" s="17"/>
    </row>
    <row r="7" spans="1:31" ht="39.75" x14ac:dyDescent="0.25">
      <c r="A7" s="68" t="s">
        <v>82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</row>
    <row r="8" spans="1:31" ht="159.75" customHeight="1" x14ac:dyDescent="0.25">
      <c r="A8" s="64" t="s">
        <v>124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</row>
    <row r="9" spans="1:31" ht="23.25" customHeight="1" x14ac:dyDescent="0.25">
      <c r="A9" s="53" t="s">
        <v>8</v>
      </c>
      <c r="B9" s="52" t="s">
        <v>9</v>
      </c>
      <c r="C9" s="66" t="s">
        <v>131</v>
      </c>
      <c r="D9" s="65" t="s">
        <v>132</v>
      </c>
      <c r="E9" s="52" t="s">
        <v>0</v>
      </c>
      <c r="F9" s="52"/>
      <c r="G9" s="52"/>
      <c r="H9" s="52"/>
      <c r="I9" s="52"/>
      <c r="J9" s="52"/>
      <c r="K9" s="52"/>
      <c r="L9" s="52"/>
      <c r="M9" s="52"/>
      <c r="N9" s="53" t="s">
        <v>89</v>
      </c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</row>
    <row r="10" spans="1:31" ht="48" customHeight="1" x14ac:dyDescent="0.25">
      <c r="A10" s="52"/>
      <c r="B10" s="52"/>
      <c r="C10" s="67"/>
      <c r="D10" s="54"/>
      <c r="E10" s="55" t="s">
        <v>10</v>
      </c>
      <c r="F10" s="56" t="s">
        <v>1</v>
      </c>
      <c r="G10" s="56"/>
      <c r="H10" s="56"/>
      <c r="I10" s="56"/>
      <c r="J10" s="56"/>
      <c r="K10" s="56"/>
      <c r="L10" s="56"/>
      <c r="M10" s="56"/>
      <c r="N10" s="52" t="s">
        <v>10</v>
      </c>
      <c r="O10" s="52"/>
      <c r="P10" s="52"/>
      <c r="Q10" s="57" t="s">
        <v>1</v>
      </c>
      <c r="R10" s="58"/>
      <c r="S10" s="58"/>
      <c r="T10" s="58"/>
      <c r="U10" s="58"/>
      <c r="V10" s="58"/>
      <c r="W10" s="58"/>
      <c r="X10" s="58"/>
      <c r="Y10" s="59"/>
      <c r="Z10" s="63" t="s">
        <v>16</v>
      </c>
      <c r="AA10" s="63"/>
      <c r="AB10" s="63"/>
      <c r="AC10" s="63"/>
    </row>
    <row r="11" spans="1:31" ht="39.75" customHeight="1" x14ac:dyDescent="0.25">
      <c r="A11" s="52"/>
      <c r="B11" s="52"/>
      <c r="C11" s="67"/>
      <c r="D11" s="54"/>
      <c r="E11" s="55"/>
      <c r="F11" s="53" t="s">
        <v>83</v>
      </c>
      <c r="G11" s="52"/>
      <c r="H11" s="52"/>
      <c r="I11" s="52"/>
      <c r="J11" s="53" t="s">
        <v>84</v>
      </c>
      <c r="K11" s="52"/>
      <c r="L11" s="53" t="s">
        <v>121</v>
      </c>
      <c r="M11" s="53" t="s">
        <v>119</v>
      </c>
      <c r="N11" s="52"/>
      <c r="O11" s="52"/>
      <c r="P11" s="52"/>
      <c r="Q11" s="53" t="s">
        <v>86</v>
      </c>
      <c r="R11" s="52"/>
      <c r="S11" s="53" t="s">
        <v>87</v>
      </c>
      <c r="T11" s="52"/>
      <c r="U11" s="52"/>
      <c r="V11" s="52"/>
      <c r="W11" s="53" t="s">
        <v>88</v>
      </c>
      <c r="X11" s="52"/>
      <c r="Y11" s="53" t="s">
        <v>120</v>
      </c>
      <c r="Z11" s="54" t="s">
        <v>17</v>
      </c>
      <c r="AA11" s="54" t="s">
        <v>18</v>
      </c>
      <c r="AB11" s="54" t="s">
        <v>19</v>
      </c>
      <c r="AC11" s="54" t="s">
        <v>20</v>
      </c>
    </row>
    <row r="12" spans="1:31" ht="34.5" customHeight="1" x14ac:dyDescent="0.25">
      <c r="A12" s="52"/>
      <c r="B12" s="52"/>
      <c r="C12" s="67"/>
      <c r="D12" s="54"/>
      <c r="E12" s="55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 t="s">
        <v>2</v>
      </c>
      <c r="T12" s="52"/>
      <c r="U12" s="52" t="s">
        <v>3</v>
      </c>
      <c r="V12" s="52"/>
      <c r="W12" s="52"/>
      <c r="X12" s="52"/>
      <c r="Y12" s="52"/>
      <c r="Z12" s="54"/>
      <c r="AA12" s="54"/>
      <c r="AB12" s="54"/>
      <c r="AC12" s="54"/>
    </row>
    <row r="13" spans="1:31" ht="132" customHeight="1" x14ac:dyDescent="0.25">
      <c r="A13" s="52"/>
      <c r="B13" s="52"/>
      <c r="C13" s="67"/>
      <c r="D13" s="54"/>
      <c r="E13" s="55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4"/>
      <c r="AA13" s="54"/>
      <c r="AB13" s="54"/>
      <c r="AC13" s="54"/>
    </row>
    <row r="14" spans="1:31" ht="185.25" customHeight="1" x14ac:dyDescent="0.25">
      <c r="A14" s="52"/>
      <c r="B14" s="52"/>
      <c r="C14" s="67"/>
      <c r="D14" s="54"/>
      <c r="E14" s="32" t="s">
        <v>11</v>
      </c>
      <c r="F14" s="10" t="s">
        <v>11</v>
      </c>
      <c r="G14" s="10" t="s">
        <v>12</v>
      </c>
      <c r="H14" s="11" t="s">
        <v>85</v>
      </c>
      <c r="I14" s="12" t="s">
        <v>13</v>
      </c>
      <c r="J14" s="10" t="s">
        <v>11</v>
      </c>
      <c r="K14" s="12" t="s">
        <v>14</v>
      </c>
      <c r="L14" s="10" t="s">
        <v>11</v>
      </c>
      <c r="M14" s="20" t="s">
        <v>15</v>
      </c>
      <c r="N14" s="10" t="s">
        <v>11</v>
      </c>
      <c r="O14" s="10" t="s">
        <v>75</v>
      </c>
      <c r="P14" s="10" t="s">
        <v>15</v>
      </c>
      <c r="Q14" s="10" t="s">
        <v>75</v>
      </c>
      <c r="R14" s="10" t="s">
        <v>15</v>
      </c>
      <c r="S14" s="10" t="s">
        <v>75</v>
      </c>
      <c r="T14" s="10" t="s">
        <v>15</v>
      </c>
      <c r="U14" s="10" t="s">
        <v>75</v>
      </c>
      <c r="V14" s="10" t="s">
        <v>15</v>
      </c>
      <c r="W14" s="10" t="s">
        <v>75</v>
      </c>
      <c r="X14" s="10" t="s">
        <v>15</v>
      </c>
      <c r="Y14" s="20" t="s">
        <v>15</v>
      </c>
      <c r="Z14" s="12" t="s">
        <v>21</v>
      </c>
      <c r="AA14" s="12" t="s">
        <v>21</v>
      </c>
      <c r="AB14" s="12" t="s">
        <v>21</v>
      </c>
      <c r="AC14" s="12" t="s">
        <v>21</v>
      </c>
    </row>
    <row r="15" spans="1:31" ht="20.25" customHeight="1" x14ac:dyDescent="0.25">
      <c r="A15" s="13">
        <v>1</v>
      </c>
      <c r="B15" s="14">
        <v>2</v>
      </c>
      <c r="C15" s="14">
        <v>3</v>
      </c>
      <c r="D15" s="15">
        <v>4</v>
      </c>
      <c r="E15" s="33">
        <v>5</v>
      </c>
      <c r="F15" s="14">
        <v>6</v>
      </c>
      <c r="G15" s="14">
        <v>7</v>
      </c>
      <c r="H15" s="15">
        <v>8</v>
      </c>
      <c r="I15" s="15">
        <v>9</v>
      </c>
      <c r="J15" s="14">
        <v>10</v>
      </c>
      <c r="K15" s="15">
        <v>11</v>
      </c>
      <c r="L15" s="19">
        <v>12</v>
      </c>
      <c r="M15" s="19">
        <v>13</v>
      </c>
      <c r="N15" s="19">
        <v>14</v>
      </c>
      <c r="O15" s="19">
        <v>15</v>
      </c>
      <c r="P15" s="19">
        <v>16</v>
      </c>
      <c r="Q15" s="19">
        <v>17</v>
      </c>
      <c r="R15" s="19">
        <v>18</v>
      </c>
      <c r="S15" s="19">
        <v>19</v>
      </c>
      <c r="T15" s="19">
        <v>20</v>
      </c>
      <c r="U15" s="19">
        <v>21</v>
      </c>
      <c r="V15" s="19">
        <v>22</v>
      </c>
      <c r="W15" s="19">
        <v>23</v>
      </c>
      <c r="X15" s="15">
        <v>24</v>
      </c>
      <c r="Y15" s="15">
        <v>25</v>
      </c>
      <c r="Z15" s="15">
        <v>26</v>
      </c>
      <c r="AA15" s="15">
        <v>27</v>
      </c>
      <c r="AB15" s="15">
        <v>28</v>
      </c>
      <c r="AC15" s="15">
        <v>29</v>
      </c>
    </row>
    <row r="16" spans="1:31" ht="67.5" customHeight="1" x14ac:dyDescent="0.25">
      <c r="A16" s="13"/>
      <c r="B16" s="7" t="s">
        <v>123</v>
      </c>
      <c r="C16" s="21">
        <f>SUM(C18,C22,C33,C43,C69)</f>
        <v>118905.37000000001</v>
      </c>
      <c r="D16" s="21">
        <f t="shared" ref="D16:AC16" si="0">SUM(D18,D22,D33,D43,D69)</f>
        <v>8253979363.9399986</v>
      </c>
      <c r="E16" s="34">
        <f t="shared" si="0"/>
        <v>6292.66</v>
      </c>
      <c r="F16" s="21">
        <f t="shared" si="0"/>
        <v>6292.66</v>
      </c>
      <c r="G16" s="21">
        <f t="shared" si="0"/>
        <v>216997717.73000002</v>
      </c>
      <c r="H16" s="21">
        <f t="shared" si="0"/>
        <v>0</v>
      </c>
      <c r="I16" s="21">
        <f t="shared" si="0"/>
        <v>0</v>
      </c>
      <c r="J16" s="21">
        <f t="shared" si="0"/>
        <v>0</v>
      </c>
      <c r="K16" s="21">
        <f t="shared" si="0"/>
        <v>0</v>
      </c>
      <c r="L16" s="21">
        <f t="shared" si="0"/>
        <v>0</v>
      </c>
      <c r="M16" s="21">
        <f t="shared" si="0"/>
        <v>0</v>
      </c>
      <c r="N16" s="21">
        <f t="shared" si="0"/>
        <v>112612.71</v>
      </c>
      <c r="O16" s="21">
        <f t="shared" si="0"/>
        <v>112612.71</v>
      </c>
      <c r="P16" s="21">
        <f t="shared" si="0"/>
        <v>8036981646.2099991</v>
      </c>
      <c r="Q16" s="21">
        <f t="shared" si="0"/>
        <v>57832.82</v>
      </c>
      <c r="R16" s="21">
        <f t="shared" si="0"/>
        <v>4139122627.0200005</v>
      </c>
      <c r="S16" s="21">
        <f t="shared" si="0"/>
        <v>22362.400000000001</v>
      </c>
      <c r="T16" s="21">
        <f t="shared" si="0"/>
        <v>2083317101.0900002</v>
      </c>
      <c r="U16" s="21">
        <f t="shared" si="0"/>
        <v>170.5</v>
      </c>
      <c r="V16" s="21">
        <f t="shared" si="0"/>
        <v>6211485.5</v>
      </c>
      <c r="W16" s="21">
        <f t="shared" si="0"/>
        <v>32246.989999999998</v>
      </c>
      <c r="X16" s="21">
        <f t="shared" si="0"/>
        <v>1808330432.5999999</v>
      </c>
      <c r="Y16" s="21">
        <f t="shared" si="0"/>
        <v>0</v>
      </c>
      <c r="Z16" s="21">
        <f t="shared" si="0"/>
        <v>45332.91</v>
      </c>
      <c r="AA16" s="21">
        <f t="shared" si="0"/>
        <v>0</v>
      </c>
      <c r="AB16" s="21">
        <f t="shared" si="0"/>
        <v>0</v>
      </c>
      <c r="AC16" s="21">
        <f t="shared" si="0"/>
        <v>67279.8</v>
      </c>
      <c r="AE16" s="6">
        <f>O16-Z16-AC16</f>
        <v>0</v>
      </c>
    </row>
    <row r="17" spans="1:31" ht="17.25" customHeight="1" x14ac:dyDescent="0.25">
      <c r="A17" s="13"/>
      <c r="B17" s="7" t="s">
        <v>115</v>
      </c>
      <c r="C17" s="21"/>
      <c r="D17" s="21"/>
      <c r="E17" s="34"/>
      <c r="F17" s="21"/>
      <c r="G17" s="21"/>
      <c r="H17" s="22"/>
      <c r="I17" s="22"/>
      <c r="J17" s="21"/>
      <c r="K17" s="22"/>
      <c r="L17" s="21"/>
      <c r="M17" s="21"/>
      <c r="N17" s="23"/>
      <c r="O17" s="23"/>
      <c r="P17" s="23"/>
      <c r="Q17" s="23"/>
      <c r="R17" s="21"/>
      <c r="S17" s="21"/>
      <c r="T17" s="21"/>
      <c r="U17" s="21"/>
      <c r="V17" s="23"/>
      <c r="W17" s="23"/>
      <c r="X17" s="23"/>
      <c r="Y17" s="23"/>
      <c r="Z17" s="22"/>
      <c r="AA17" s="22"/>
      <c r="AB17" s="24"/>
      <c r="AC17" s="24"/>
      <c r="AE17" s="6">
        <f t="shared" ref="AE17:AE73" si="1">O17-Z17-AC17</f>
        <v>0</v>
      </c>
    </row>
    <row r="18" spans="1:31" s="49" customFormat="1" x14ac:dyDescent="0.25">
      <c r="A18" s="69">
        <v>1</v>
      </c>
      <c r="B18" s="70" t="s">
        <v>4</v>
      </c>
      <c r="C18" s="71">
        <f t="shared" ref="C18:AC18" si="2">SUM(C19:C21)</f>
        <v>14628.45</v>
      </c>
      <c r="D18" s="71">
        <f t="shared" si="2"/>
        <v>534076223.69999999</v>
      </c>
      <c r="E18" s="71">
        <f t="shared" si="2"/>
        <v>0</v>
      </c>
      <c r="F18" s="71">
        <f t="shared" si="2"/>
        <v>0</v>
      </c>
      <c r="G18" s="71">
        <f t="shared" si="2"/>
        <v>0</v>
      </c>
      <c r="H18" s="71">
        <f t="shared" si="2"/>
        <v>0</v>
      </c>
      <c r="I18" s="71">
        <f t="shared" si="2"/>
        <v>0</v>
      </c>
      <c r="J18" s="71">
        <f t="shared" si="2"/>
        <v>0</v>
      </c>
      <c r="K18" s="71">
        <f t="shared" si="2"/>
        <v>0</v>
      </c>
      <c r="L18" s="71">
        <f t="shared" si="2"/>
        <v>0</v>
      </c>
      <c r="M18" s="71">
        <f t="shared" si="2"/>
        <v>0</v>
      </c>
      <c r="N18" s="71">
        <f t="shared" si="2"/>
        <v>14628.45</v>
      </c>
      <c r="O18" s="71">
        <f t="shared" si="2"/>
        <v>14628.45</v>
      </c>
      <c r="P18" s="71">
        <f t="shared" si="2"/>
        <v>534076223.69999999</v>
      </c>
      <c r="Q18" s="71">
        <f t="shared" si="2"/>
        <v>11900.75</v>
      </c>
      <c r="R18" s="71">
        <f t="shared" si="2"/>
        <v>452516596.44999999</v>
      </c>
      <c r="S18" s="71">
        <f t="shared" si="2"/>
        <v>0</v>
      </c>
      <c r="T18" s="71">
        <f t="shared" si="2"/>
        <v>0</v>
      </c>
      <c r="U18" s="71">
        <f t="shared" si="2"/>
        <v>0</v>
      </c>
      <c r="V18" s="71">
        <f t="shared" si="2"/>
        <v>0</v>
      </c>
      <c r="W18" s="71">
        <f t="shared" si="2"/>
        <v>2727.7</v>
      </c>
      <c r="X18" s="71">
        <f t="shared" si="2"/>
        <v>81559627.25</v>
      </c>
      <c r="Y18" s="71">
        <f t="shared" si="2"/>
        <v>0</v>
      </c>
      <c r="Z18" s="71">
        <f t="shared" si="2"/>
        <v>5122.3999999999996</v>
      </c>
      <c r="AA18" s="71">
        <f t="shared" si="2"/>
        <v>0</v>
      </c>
      <c r="AB18" s="71">
        <f t="shared" si="2"/>
        <v>0</v>
      </c>
      <c r="AC18" s="71">
        <f t="shared" si="2"/>
        <v>9506.0499999999993</v>
      </c>
      <c r="AD18" s="47"/>
      <c r="AE18" s="48">
        <f t="shared" si="1"/>
        <v>0</v>
      </c>
    </row>
    <row r="19" spans="1:31" x14ac:dyDescent="0.25">
      <c r="A19" s="4" t="s">
        <v>22</v>
      </c>
      <c r="B19" s="5" t="s">
        <v>23</v>
      </c>
      <c r="C19" s="21">
        <v>11900.75</v>
      </c>
      <c r="D19" s="21">
        <f>G19+H19+I19+K19+M19+P19</f>
        <v>452516596.44999999</v>
      </c>
      <c r="E19" s="34">
        <f>F19+J19+L19</f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f>C19-E19</f>
        <v>11900.75</v>
      </c>
      <c r="O19" s="21">
        <f>Q19+S19+U19+W19</f>
        <v>11900.75</v>
      </c>
      <c r="P19" s="21">
        <f>R19+T19+V19+X19+Y19</f>
        <v>452516596.44999999</v>
      </c>
      <c r="Q19" s="21">
        <v>11900.75</v>
      </c>
      <c r="R19" s="21">
        <v>452516596.44999999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4301</v>
      </c>
      <c r="AA19" s="21">
        <v>0</v>
      </c>
      <c r="AB19" s="21">
        <v>0</v>
      </c>
      <c r="AC19" s="21">
        <v>7599.75</v>
      </c>
      <c r="AE19" s="6">
        <f t="shared" si="1"/>
        <v>0</v>
      </c>
    </row>
    <row r="20" spans="1:31" ht="47.25" x14ac:dyDescent="0.25">
      <c r="A20" s="4" t="s">
        <v>24</v>
      </c>
      <c r="B20" s="5" t="s">
        <v>25</v>
      </c>
      <c r="C20" s="21">
        <v>38.200000000000003</v>
      </c>
      <c r="D20" s="21">
        <f>G20+H20+I20+K20+M20+P20</f>
        <v>1018794</v>
      </c>
      <c r="E20" s="34">
        <f>F20+J20+L20</f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f>C20-E20</f>
        <v>38.200000000000003</v>
      </c>
      <c r="O20" s="21">
        <f>Q20+S20+U20+W20</f>
        <v>38.200000000000003</v>
      </c>
      <c r="P20" s="21">
        <f>R20+T20+V20+X20+Y20</f>
        <v>1018794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38.200000000000003</v>
      </c>
      <c r="X20" s="21">
        <v>1018794</v>
      </c>
      <c r="Y20" s="21">
        <v>0</v>
      </c>
      <c r="Z20" s="21">
        <v>38.200000000000003</v>
      </c>
      <c r="AA20" s="21">
        <v>0</v>
      </c>
      <c r="AB20" s="21">
        <v>0</v>
      </c>
      <c r="AC20" s="21">
        <v>0</v>
      </c>
      <c r="AE20" s="6">
        <f t="shared" si="1"/>
        <v>0</v>
      </c>
    </row>
    <row r="21" spans="1:31" ht="31.5" x14ac:dyDescent="0.25">
      <c r="A21" s="4" t="s">
        <v>26</v>
      </c>
      <c r="B21" s="5" t="s">
        <v>27</v>
      </c>
      <c r="C21" s="21">
        <v>2689.5</v>
      </c>
      <c r="D21" s="21">
        <f>G21+H21+I21+K21+M21+P21</f>
        <v>80540833.25</v>
      </c>
      <c r="E21" s="34">
        <f>F21+J21+L21</f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f>C21-E21</f>
        <v>2689.5</v>
      </c>
      <c r="O21" s="21">
        <f>Q21+S21+U21+W21</f>
        <v>2689.5</v>
      </c>
      <c r="P21" s="21">
        <f>R21+T21+V21+X21+Y21</f>
        <v>80540833.25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2689.5</v>
      </c>
      <c r="X21" s="21">
        <v>80540833.25</v>
      </c>
      <c r="Y21" s="21">
        <v>0</v>
      </c>
      <c r="Z21" s="21">
        <v>783.2</v>
      </c>
      <c r="AA21" s="21">
        <v>0</v>
      </c>
      <c r="AB21" s="21">
        <v>0</v>
      </c>
      <c r="AC21" s="21">
        <v>1906.3</v>
      </c>
      <c r="AE21" s="6">
        <f t="shared" si="1"/>
        <v>0</v>
      </c>
    </row>
    <row r="22" spans="1:31" s="49" customFormat="1" x14ac:dyDescent="0.25">
      <c r="A22" s="72" t="s">
        <v>28</v>
      </c>
      <c r="B22" s="70" t="s">
        <v>5</v>
      </c>
      <c r="C22" s="71">
        <f t="shared" ref="C22:AC22" si="3">SUM(C23:C32)</f>
        <v>9176.58</v>
      </c>
      <c r="D22" s="71">
        <f t="shared" si="3"/>
        <v>378713699.15999997</v>
      </c>
      <c r="E22" s="71">
        <f t="shared" si="3"/>
        <v>52.2</v>
      </c>
      <c r="F22" s="71">
        <f t="shared" si="3"/>
        <v>52.2</v>
      </c>
      <c r="G22" s="71">
        <f t="shared" si="3"/>
        <v>649000</v>
      </c>
      <c r="H22" s="71">
        <f t="shared" si="3"/>
        <v>0</v>
      </c>
      <c r="I22" s="71">
        <f t="shared" si="3"/>
        <v>0</v>
      </c>
      <c r="J22" s="71">
        <f t="shared" si="3"/>
        <v>0</v>
      </c>
      <c r="K22" s="71">
        <f t="shared" si="3"/>
        <v>0</v>
      </c>
      <c r="L22" s="71">
        <f t="shared" si="3"/>
        <v>0</v>
      </c>
      <c r="M22" s="71">
        <f t="shared" si="3"/>
        <v>0</v>
      </c>
      <c r="N22" s="71">
        <f t="shared" si="3"/>
        <v>9124.3799999999992</v>
      </c>
      <c r="O22" s="71">
        <f t="shared" si="3"/>
        <v>9124.3799999999992</v>
      </c>
      <c r="P22" s="71">
        <f t="shared" si="3"/>
        <v>378064699.15999997</v>
      </c>
      <c r="Q22" s="71">
        <f t="shared" si="3"/>
        <v>4554.88</v>
      </c>
      <c r="R22" s="71">
        <f t="shared" si="3"/>
        <v>223043816.62</v>
      </c>
      <c r="S22" s="71">
        <f t="shared" si="3"/>
        <v>0</v>
      </c>
      <c r="T22" s="71">
        <f t="shared" si="3"/>
        <v>0</v>
      </c>
      <c r="U22" s="71">
        <f t="shared" si="3"/>
        <v>0</v>
      </c>
      <c r="V22" s="71">
        <f t="shared" si="3"/>
        <v>0</v>
      </c>
      <c r="W22" s="71">
        <f t="shared" si="3"/>
        <v>4569.4999999999991</v>
      </c>
      <c r="X22" s="71">
        <f t="shared" si="3"/>
        <v>155020882.53999999</v>
      </c>
      <c r="Y22" s="71">
        <f t="shared" si="3"/>
        <v>0</v>
      </c>
      <c r="Z22" s="71">
        <f t="shared" si="3"/>
        <v>4641.9199999999992</v>
      </c>
      <c r="AA22" s="71">
        <f t="shared" si="3"/>
        <v>0</v>
      </c>
      <c r="AB22" s="71">
        <f t="shared" si="3"/>
        <v>0</v>
      </c>
      <c r="AC22" s="71">
        <f t="shared" si="3"/>
        <v>4482.4599999999991</v>
      </c>
      <c r="AD22" s="47"/>
      <c r="AE22" s="48">
        <f t="shared" si="1"/>
        <v>0</v>
      </c>
    </row>
    <row r="23" spans="1:31" x14ac:dyDescent="0.25">
      <c r="A23" s="4" t="s">
        <v>29</v>
      </c>
      <c r="B23" s="5" t="s">
        <v>30</v>
      </c>
      <c r="C23" s="21">
        <v>1070.2</v>
      </c>
      <c r="D23" s="21">
        <f t="shared" ref="D23:D32" si="4">G23+H23+I23+K23+M23+P23</f>
        <v>34701109.619999997</v>
      </c>
      <c r="E23" s="34">
        <f t="shared" ref="E23:E32" si="5">F23+J23+L23</f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f t="shared" ref="N23:N32" si="6">C23-E23</f>
        <v>1070.2</v>
      </c>
      <c r="O23" s="21">
        <f t="shared" ref="O23:O32" si="7">Q23+S23+U23+W23</f>
        <v>1070.2</v>
      </c>
      <c r="P23" s="21">
        <f t="shared" ref="P23:P32" si="8">R23+T23+V23+X23+Y23</f>
        <v>34701109.619999997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1070.2</v>
      </c>
      <c r="X23" s="21">
        <v>34701109.619999997</v>
      </c>
      <c r="Y23" s="21">
        <v>0</v>
      </c>
      <c r="Z23" s="21">
        <v>643.5</v>
      </c>
      <c r="AA23" s="21">
        <v>0</v>
      </c>
      <c r="AB23" s="21">
        <v>0</v>
      </c>
      <c r="AC23" s="21">
        <v>426.7</v>
      </c>
      <c r="AE23" s="6">
        <f t="shared" si="1"/>
        <v>0</v>
      </c>
    </row>
    <row r="24" spans="1:31" x14ac:dyDescent="0.25">
      <c r="A24" s="4" t="s">
        <v>31</v>
      </c>
      <c r="B24" s="5" t="s">
        <v>32</v>
      </c>
      <c r="C24" s="21">
        <v>3535.5</v>
      </c>
      <c r="D24" s="21">
        <f t="shared" si="4"/>
        <v>159880373.53999999</v>
      </c>
      <c r="E24" s="34">
        <f t="shared" si="5"/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f t="shared" si="6"/>
        <v>3535.5</v>
      </c>
      <c r="O24" s="21">
        <f t="shared" si="7"/>
        <v>3535.5</v>
      </c>
      <c r="P24" s="21">
        <f t="shared" si="8"/>
        <v>159880373.53999999</v>
      </c>
      <c r="Q24" s="21">
        <v>2241.4</v>
      </c>
      <c r="R24" s="21">
        <v>114977462.08</v>
      </c>
      <c r="S24" s="21">
        <v>0</v>
      </c>
      <c r="T24" s="21">
        <v>0</v>
      </c>
      <c r="U24" s="21">
        <v>0</v>
      </c>
      <c r="V24" s="21">
        <v>0</v>
      </c>
      <c r="W24" s="21">
        <v>1294.0999999999999</v>
      </c>
      <c r="X24" s="21">
        <v>44902911.460000001</v>
      </c>
      <c r="Y24" s="21">
        <v>0</v>
      </c>
      <c r="Z24" s="21">
        <v>1337.5</v>
      </c>
      <c r="AA24" s="21">
        <v>0</v>
      </c>
      <c r="AB24" s="21">
        <v>0</v>
      </c>
      <c r="AC24" s="21">
        <v>2198</v>
      </c>
      <c r="AE24" s="6">
        <f t="shared" si="1"/>
        <v>0</v>
      </c>
    </row>
    <row r="25" spans="1:31" ht="47.25" x14ac:dyDescent="0.25">
      <c r="A25" s="4" t="s">
        <v>33</v>
      </c>
      <c r="B25" s="5" t="s">
        <v>34</v>
      </c>
      <c r="C25" s="21">
        <v>832.4</v>
      </c>
      <c r="D25" s="21">
        <f t="shared" si="4"/>
        <v>28351093.059999999</v>
      </c>
      <c r="E25" s="34">
        <f t="shared" si="5"/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f t="shared" si="6"/>
        <v>832.4</v>
      </c>
      <c r="O25" s="21">
        <f t="shared" si="7"/>
        <v>832.4</v>
      </c>
      <c r="P25" s="21">
        <f t="shared" si="8"/>
        <v>28351093.059999999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832.4</v>
      </c>
      <c r="X25" s="21">
        <v>28351093.059999999</v>
      </c>
      <c r="Y25" s="21">
        <v>0</v>
      </c>
      <c r="Z25" s="21">
        <v>276.7</v>
      </c>
      <c r="AA25" s="21">
        <v>0</v>
      </c>
      <c r="AB25" s="21">
        <v>0</v>
      </c>
      <c r="AC25" s="21">
        <v>555.70000000000005</v>
      </c>
      <c r="AE25" s="6">
        <f>O25-Z25-AC25</f>
        <v>0</v>
      </c>
    </row>
    <row r="26" spans="1:31" ht="47.25" x14ac:dyDescent="0.25">
      <c r="A26" s="4" t="s">
        <v>35</v>
      </c>
      <c r="B26" s="5" t="s">
        <v>36</v>
      </c>
      <c r="C26" s="21">
        <v>140.1</v>
      </c>
      <c r="D26" s="21">
        <f t="shared" si="4"/>
        <v>4923490.63</v>
      </c>
      <c r="E26" s="34">
        <f t="shared" si="5"/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f t="shared" si="6"/>
        <v>140.1</v>
      </c>
      <c r="O26" s="21">
        <f t="shared" si="7"/>
        <v>140.1</v>
      </c>
      <c r="P26" s="21">
        <f t="shared" si="8"/>
        <v>4923490.63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140.1</v>
      </c>
      <c r="X26" s="21">
        <v>4923490.63</v>
      </c>
      <c r="Y26" s="21">
        <v>0</v>
      </c>
      <c r="Z26" s="21">
        <v>63</v>
      </c>
      <c r="AA26" s="21">
        <v>0</v>
      </c>
      <c r="AB26" s="21">
        <v>0</v>
      </c>
      <c r="AC26" s="21">
        <v>77.099999999999994</v>
      </c>
      <c r="AE26" s="6">
        <f t="shared" si="1"/>
        <v>0</v>
      </c>
    </row>
    <row r="27" spans="1:31" ht="47.25" x14ac:dyDescent="0.25">
      <c r="A27" s="4" t="s">
        <v>37</v>
      </c>
      <c r="B27" s="5" t="s">
        <v>38</v>
      </c>
      <c r="C27" s="21">
        <v>195</v>
      </c>
      <c r="D27" s="21">
        <f t="shared" si="4"/>
        <v>6804779</v>
      </c>
      <c r="E27" s="34">
        <f t="shared" si="5"/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f t="shared" si="6"/>
        <v>195</v>
      </c>
      <c r="O27" s="21">
        <f t="shared" si="7"/>
        <v>195</v>
      </c>
      <c r="P27" s="21">
        <f t="shared" si="8"/>
        <v>6804779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195</v>
      </c>
      <c r="X27" s="21">
        <v>6804779</v>
      </c>
      <c r="Y27" s="21">
        <v>0</v>
      </c>
      <c r="Z27" s="21">
        <v>30.2</v>
      </c>
      <c r="AA27" s="21">
        <v>0</v>
      </c>
      <c r="AB27" s="21">
        <v>0</v>
      </c>
      <c r="AC27" s="21">
        <v>164.8</v>
      </c>
      <c r="AE27" s="6">
        <f t="shared" si="1"/>
        <v>0</v>
      </c>
    </row>
    <row r="28" spans="1:31" ht="31.5" x14ac:dyDescent="0.25">
      <c r="A28" s="4" t="s">
        <v>39</v>
      </c>
      <c r="B28" s="5" t="s">
        <v>40</v>
      </c>
      <c r="C28" s="21">
        <v>1175.3800000000001</v>
      </c>
      <c r="D28" s="21">
        <f t="shared" si="4"/>
        <v>56541140.789999999</v>
      </c>
      <c r="E28" s="34">
        <f t="shared" si="5"/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f t="shared" si="6"/>
        <v>1175.3800000000001</v>
      </c>
      <c r="O28" s="21">
        <f t="shared" si="7"/>
        <v>1175.3800000000001</v>
      </c>
      <c r="P28" s="21">
        <f t="shared" si="8"/>
        <v>56541140.789999999</v>
      </c>
      <c r="Q28" s="21">
        <v>1134.68</v>
      </c>
      <c r="R28" s="21">
        <v>55288114.539999999</v>
      </c>
      <c r="S28" s="21">
        <v>0</v>
      </c>
      <c r="T28" s="21">
        <v>0</v>
      </c>
      <c r="U28" s="21">
        <v>0</v>
      </c>
      <c r="V28" s="21">
        <v>0</v>
      </c>
      <c r="W28" s="21">
        <v>40.700000000000003</v>
      </c>
      <c r="X28" s="21">
        <v>1253026.25</v>
      </c>
      <c r="Y28" s="21">
        <v>0</v>
      </c>
      <c r="Z28" s="21">
        <v>905.48</v>
      </c>
      <c r="AA28" s="21">
        <v>0</v>
      </c>
      <c r="AB28" s="21">
        <v>0</v>
      </c>
      <c r="AC28" s="21">
        <v>269.89999999999998</v>
      </c>
      <c r="AE28" s="6">
        <f t="shared" si="1"/>
        <v>0</v>
      </c>
    </row>
    <row r="29" spans="1:31" ht="31.5" x14ac:dyDescent="0.25">
      <c r="A29" s="4" t="s">
        <v>41</v>
      </c>
      <c r="B29" s="7" t="s">
        <v>111</v>
      </c>
      <c r="C29" s="21">
        <v>360.9</v>
      </c>
      <c r="D29" s="21">
        <f t="shared" si="4"/>
        <v>11783607</v>
      </c>
      <c r="E29" s="34">
        <f t="shared" si="5"/>
        <v>35.700000000000003</v>
      </c>
      <c r="F29" s="21">
        <v>35.700000000000003</v>
      </c>
      <c r="G29" s="21">
        <v>447000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f t="shared" si="6"/>
        <v>325.2</v>
      </c>
      <c r="O29" s="21">
        <f t="shared" si="7"/>
        <v>325.2</v>
      </c>
      <c r="P29" s="21">
        <f t="shared" si="8"/>
        <v>11336607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325.2</v>
      </c>
      <c r="X29" s="21">
        <v>11336607</v>
      </c>
      <c r="Y29" s="21">
        <v>0</v>
      </c>
      <c r="Z29" s="21">
        <v>0</v>
      </c>
      <c r="AA29" s="21">
        <v>0</v>
      </c>
      <c r="AB29" s="21">
        <v>0</v>
      </c>
      <c r="AC29" s="21">
        <v>325.2</v>
      </c>
      <c r="AE29" s="6">
        <f t="shared" si="1"/>
        <v>0</v>
      </c>
    </row>
    <row r="30" spans="1:31" ht="33" customHeight="1" x14ac:dyDescent="0.25">
      <c r="A30" s="4" t="s">
        <v>42</v>
      </c>
      <c r="B30" s="5" t="s">
        <v>77</v>
      </c>
      <c r="C30" s="21">
        <v>196.1</v>
      </c>
      <c r="D30" s="21">
        <f t="shared" si="4"/>
        <v>6683656.96</v>
      </c>
      <c r="E30" s="34">
        <f t="shared" si="5"/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f t="shared" si="6"/>
        <v>196.1</v>
      </c>
      <c r="O30" s="21">
        <f t="shared" si="7"/>
        <v>196.1</v>
      </c>
      <c r="P30" s="21">
        <f t="shared" si="8"/>
        <v>6683656.96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196.1</v>
      </c>
      <c r="X30" s="21">
        <v>6683656.96</v>
      </c>
      <c r="Y30" s="21">
        <v>0</v>
      </c>
      <c r="Z30" s="21">
        <v>95.4</v>
      </c>
      <c r="AA30" s="21">
        <v>0</v>
      </c>
      <c r="AB30" s="21">
        <v>0</v>
      </c>
      <c r="AC30" s="21">
        <v>100.7</v>
      </c>
      <c r="AE30" s="6">
        <f t="shared" si="1"/>
        <v>0</v>
      </c>
    </row>
    <row r="31" spans="1:31" ht="47.25" x14ac:dyDescent="0.25">
      <c r="A31" s="4" t="s">
        <v>43</v>
      </c>
      <c r="B31" s="7" t="s">
        <v>91</v>
      </c>
      <c r="C31" s="21">
        <v>1273.5999999999999</v>
      </c>
      <c r="D31" s="21">
        <f t="shared" si="4"/>
        <v>55970384.93</v>
      </c>
      <c r="E31" s="34">
        <f t="shared" si="5"/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f t="shared" si="6"/>
        <v>1273.5999999999999</v>
      </c>
      <c r="O31" s="21">
        <f t="shared" si="7"/>
        <v>1273.5999999999999</v>
      </c>
      <c r="P31" s="21">
        <f t="shared" si="8"/>
        <v>55970384.93</v>
      </c>
      <c r="Q31" s="21">
        <v>1178.8</v>
      </c>
      <c r="R31" s="21">
        <v>52778240</v>
      </c>
      <c r="S31" s="21">
        <v>0</v>
      </c>
      <c r="T31" s="21">
        <v>0</v>
      </c>
      <c r="U31" s="21">
        <v>0</v>
      </c>
      <c r="V31" s="21">
        <v>0</v>
      </c>
      <c r="W31" s="21">
        <v>94.8</v>
      </c>
      <c r="X31" s="21">
        <v>3192144.93</v>
      </c>
      <c r="Y31" s="21">
        <v>0</v>
      </c>
      <c r="Z31" s="21">
        <v>1145.94</v>
      </c>
      <c r="AA31" s="21">
        <v>0</v>
      </c>
      <c r="AB31" s="21">
        <v>0</v>
      </c>
      <c r="AC31" s="21">
        <v>127.66</v>
      </c>
      <c r="AE31" s="6">
        <f t="shared" si="1"/>
        <v>-1.4210854715202004E-13</v>
      </c>
    </row>
    <row r="32" spans="1:31" ht="65.25" customHeight="1" x14ac:dyDescent="0.25">
      <c r="A32" s="4" t="s">
        <v>44</v>
      </c>
      <c r="B32" s="7" t="s">
        <v>112</v>
      </c>
      <c r="C32" s="21">
        <v>397.4</v>
      </c>
      <c r="D32" s="21">
        <f t="shared" si="4"/>
        <v>13074063.630000001</v>
      </c>
      <c r="E32" s="34">
        <f t="shared" si="5"/>
        <v>16.5</v>
      </c>
      <c r="F32" s="21">
        <v>16.5</v>
      </c>
      <c r="G32" s="21">
        <v>202000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f t="shared" si="6"/>
        <v>380.9</v>
      </c>
      <c r="O32" s="21">
        <f t="shared" si="7"/>
        <v>380.9</v>
      </c>
      <c r="P32" s="21">
        <f t="shared" si="8"/>
        <v>12872063.630000001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380.9</v>
      </c>
      <c r="X32" s="21">
        <v>12872063.630000001</v>
      </c>
      <c r="Y32" s="21">
        <v>0</v>
      </c>
      <c r="Z32" s="21">
        <v>144.19999999999999</v>
      </c>
      <c r="AA32" s="21">
        <v>0</v>
      </c>
      <c r="AB32" s="21">
        <v>0</v>
      </c>
      <c r="AC32" s="21">
        <v>236.7</v>
      </c>
      <c r="AE32" s="6">
        <f t="shared" si="1"/>
        <v>0</v>
      </c>
    </row>
    <row r="33" spans="1:31" s="49" customFormat="1" x14ac:dyDescent="0.25">
      <c r="A33" s="72" t="s">
        <v>45</v>
      </c>
      <c r="B33" s="70" t="s">
        <v>6</v>
      </c>
      <c r="C33" s="71">
        <f t="shared" ref="C33:AC33" si="9">SUM(C34:C42)</f>
        <v>22694.300000000003</v>
      </c>
      <c r="D33" s="71">
        <f t="shared" si="9"/>
        <v>1049668893.28</v>
      </c>
      <c r="E33" s="71">
        <f t="shared" si="9"/>
        <v>1251.3</v>
      </c>
      <c r="F33" s="71">
        <f t="shared" si="9"/>
        <v>1251.3</v>
      </c>
      <c r="G33" s="71">
        <f t="shared" si="9"/>
        <v>29206598</v>
      </c>
      <c r="H33" s="71">
        <f t="shared" si="9"/>
        <v>0</v>
      </c>
      <c r="I33" s="71">
        <f t="shared" si="9"/>
        <v>0</v>
      </c>
      <c r="J33" s="71">
        <f t="shared" si="9"/>
        <v>0</v>
      </c>
      <c r="K33" s="71">
        <f t="shared" si="9"/>
        <v>0</v>
      </c>
      <c r="L33" s="71">
        <f t="shared" si="9"/>
        <v>0</v>
      </c>
      <c r="M33" s="71">
        <f t="shared" si="9"/>
        <v>0</v>
      </c>
      <c r="N33" s="71">
        <f t="shared" si="9"/>
        <v>21443.000000000004</v>
      </c>
      <c r="O33" s="71">
        <f t="shared" si="9"/>
        <v>21443.000000000004</v>
      </c>
      <c r="P33" s="71">
        <f t="shared" si="9"/>
        <v>1020462295.28</v>
      </c>
      <c r="Q33" s="71">
        <f t="shared" si="9"/>
        <v>16874.21</v>
      </c>
      <c r="R33" s="71">
        <f t="shared" si="9"/>
        <v>827195421.26999998</v>
      </c>
      <c r="S33" s="71">
        <f t="shared" si="9"/>
        <v>0</v>
      </c>
      <c r="T33" s="71">
        <f t="shared" si="9"/>
        <v>0</v>
      </c>
      <c r="U33" s="71">
        <f t="shared" si="9"/>
        <v>170.5</v>
      </c>
      <c r="V33" s="71">
        <f t="shared" si="9"/>
        <v>6211485.5</v>
      </c>
      <c r="W33" s="71">
        <f t="shared" si="9"/>
        <v>4398.29</v>
      </c>
      <c r="X33" s="71">
        <f t="shared" si="9"/>
        <v>187055388.50999999</v>
      </c>
      <c r="Y33" s="71">
        <f t="shared" si="9"/>
        <v>0</v>
      </c>
      <c r="Z33" s="71">
        <f t="shared" si="9"/>
        <v>9991.51</v>
      </c>
      <c r="AA33" s="71">
        <f t="shared" si="9"/>
        <v>0</v>
      </c>
      <c r="AB33" s="71">
        <f t="shared" si="9"/>
        <v>0</v>
      </c>
      <c r="AC33" s="71">
        <f t="shared" si="9"/>
        <v>11451.49</v>
      </c>
      <c r="AD33" s="47"/>
      <c r="AE33" s="48">
        <f t="shared" si="1"/>
        <v>0</v>
      </c>
    </row>
    <row r="34" spans="1:31" ht="36.75" customHeight="1" x14ac:dyDescent="0.25">
      <c r="A34" s="4" t="s">
        <v>46</v>
      </c>
      <c r="B34" s="5" t="s">
        <v>76</v>
      </c>
      <c r="C34" s="21">
        <v>508.5</v>
      </c>
      <c r="D34" s="21">
        <f t="shared" ref="D34:D42" si="10">G34+H34+I34+K34+M34+P34</f>
        <v>42194709.149999999</v>
      </c>
      <c r="E34" s="34">
        <f t="shared" ref="E34:E42" si="11">F34+J34+L34</f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f t="shared" ref="N34:N42" si="12">C34-E34</f>
        <v>508.5</v>
      </c>
      <c r="O34" s="21">
        <f t="shared" ref="O34:O42" si="13">Q34+S34+U34+W34</f>
        <v>508.5</v>
      </c>
      <c r="P34" s="21">
        <f t="shared" ref="P34:P42" si="14">R34+T34+V34+X34+Y34</f>
        <v>42194709.149999999</v>
      </c>
      <c r="Q34" s="21">
        <v>508.5</v>
      </c>
      <c r="R34" s="21">
        <v>42194709.149999999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401.5</v>
      </c>
      <c r="AA34" s="21">
        <v>0</v>
      </c>
      <c r="AB34" s="21">
        <v>0</v>
      </c>
      <c r="AC34" s="21">
        <v>107</v>
      </c>
      <c r="AE34" s="6">
        <f t="shared" si="1"/>
        <v>0</v>
      </c>
    </row>
    <row r="35" spans="1:31" ht="47.25" x14ac:dyDescent="0.25">
      <c r="A35" s="4" t="s">
        <v>48</v>
      </c>
      <c r="B35" s="5" t="s">
        <v>47</v>
      </c>
      <c r="C35" s="21">
        <v>1222.5</v>
      </c>
      <c r="D35" s="21">
        <f t="shared" si="10"/>
        <v>37060328.640000001</v>
      </c>
      <c r="E35" s="34">
        <f t="shared" si="11"/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f t="shared" si="12"/>
        <v>1222.5</v>
      </c>
      <c r="O35" s="21">
        <f t="shared" si="13"/>
        <v>1222.5</v>
      </c>
      <c r="P35" s="21">
        <f t="shared" si="14"/>
        <v>37060328.640000001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1222.5</v>
      </c>
      <c r="X35" s="21">
        <v>37060328.640000001</v>
      </c>
      <c r="Y35" s="21">
        <v>0</v>
      </c>
      <c r="Z35" s="21">
        <v>1222.5</v>
      </c>
      <c r="AA35" s="21">
        <v>0</v>
      </c>
      <c r="AB35" s="21">
        <v>0</v>
      </c>
      <c r="AC35" s="21">
        <v>0</v>
      </c>
      <c r="AE35" s="6">
        <f t="shared" si="1"/>
        <v>0</v>
      </c>
    </row>
    <row r="36" spans="1:31" ht="51.75" customHeight="1" x14ac:dyDescent="0.25">
      <c r="A36" s="4" t="s">
        <v>49</v>
      </c>
      <c r="B36" s="5" t="s">
        <v>57</v>
      </c>
      <c r="C36" s="21">
        <v>1363.2</v>
      </c>
      <c r="D36" s="21">
        <f t="shared" si="10"/>
        <v>125216451.2</v>
      </c>
      <c r="E36" s="34">
        <f t="shared" si="11"/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f t="shared" si="12"/>
        <v>1363.2</v>
      </c>
      <c r="O36" s="21">
        <f t="shared" si="13"/>
        <v>1363.2</v>
      </c>
      <c r="P36" s="21">
        <f t="shared" si="14"/>
        <v>125216451.2</v>
      </c>
      <c r="Q36" s="21">
        <v>1363.2</v>
      </c>
      <c r="R36" s="21">
        <v>125216451.2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307.60000000000002</v>
      </c>
      <c r="AA36" s="21">
        <v>0</v>
      </c>
      <c r="AB36" s="21">
        <v>0</v>
      </c>
      <c r="AC36" s="21">
        <v>1055.5999999999999</v>
      </c>
      <c r="AE36" s="6">
        <f t="shared" si="1"/>
        <v>0</v>
      </c>
    </row>
    <row r="37" spans="1:31" s="42" customFormat="1" x14ac:dyDescent="0.25">
      <c r="A37" s="38" t="s">
        <v>50</v>
      </c>
      <c r="B37" s="39" t="s">
        <v>23</v>
      </c>
      <c r="C37" s="21">
        <f>16581.6+2.5</f>
        <v>16584.099999999999</v>
      </c>
      <c r="D37" s="21">
        <f t="shared" si="10"/>
        <v>753604426.83999991</v>
      </c>
      <c r="E37" s="34">
        <f t="shared" si="11"/>
        <v>516.5</v>
      </c>
      <c r="F37" s="21">
        <v>516.5</v>
      </c>
      <c r="G37" s="21">
        <v>13009598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f t="shared" si="12"/>
        <v>16067.599999999999</v>
      </c>
      <c r="O37" s="21">
        <f t="shared" si="13"/>
        <v>16067.6</v>
      </c>
      <c r="P37" s="21">
        <f t="shared" si="14"/>
        <v>740594828.83999991</v>
      </c>
      <c r="Q37" s="21">
        <v>15002.51</v>
      </c>
      <c r="R37" s="21">
        <v>659784260.91999996</v>
      </c>
      <c r="S37" s="21">
        <v>0</v>
      </c>
      <c r="T37" s="21">
        <v>0</v>
      </c>
      <c r="U37" s="21">
        <v>0</v>
      </c>
      <c r="V37" s="21">
        <v>0</v>
      </c>
      <c r="W37" s="21">
        <f>1062.59+2.5</f>
        <v>1065.0899999999999</v>
      </c>
      <c r="X37" s="21">
        <v>80810567.920000002</v>
      </c>
      <c r="Y37" s="21">
        <v>0</v>
      </c>
      <c r="Z37" s="21">
        <v>6764.71</v>
      </c>
      <c r="AA37" s="21">
        <v>0</v>
      </c>
      <c r="AB37" s="21">
        <v>0</v>
      </c>
      <c r="AC37" s="21">
        <v>9302.89</v>
      </c>
      <c r="AD37" s="40"/>
      <c r="AE37" s="41">
        <f t="shared" si="1"/>
        <v>0</v>
      </c>
    </row>
    <row r="38" spans="1:31" x14ac:dyDescent="0.25">
      <c r="A38" s="4" t="s">
        <v>51</v>
      </c>
      <c r="B38" s="5" t="s">
        <v>65</v>
      </c>
      <c r="C38" s="21">
        <v>1075.8</v>
      </c>
      <c r="D38" s="21">
        <f t="shared" si="10"/>
        <v>30806288.699999999</v>
      </c>
      <c r="E38" s="34">
        <f t="shared" si="11"/>
        <v>629.79999999999995</v>
      </c>
      <c r="F38" s="21">
        <v>629.79999999999995</v>
      </c>
      <c r="G38" s="21">
        <v>15831000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f t="shared" si="12"/>
        <v>446</v>
      </c>
      <c r="O38" s="21">
        <f t="shared" si="13"/>
        <v>446</v>
      </c>
      <c r="P38" s="21">
        <f t="shared" si="14"/>
        <v>14975288.699999999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446</v>
      </c>
      <c r="X38" s="21">
        <v>14975288.699999999</v>
      </c>
      <c r="Y38" s="21">
        <v>0</v>
      </c>
      <c r="Z38" s="21">
        <v>446</v>
      </c>
      <c r="AA38" s="21">
        <v>0</v>
      </c>
      <c r="AB38" s="21">
        <v>0</v>
      </c>
      <c r="AC38" s="21">
        <v>0</v>
      </c>
      <c r="AE38" s="6">
        <f>O38-Z38-AC38</f>
        <v>0</v>
      </c>
    </row>
    <row r="39" spans="1:31" ht="47.25" x14ac:dyDescent="0.25">
      <c r="A39" s="4" t="s">
        <v>52</v>
      </c>
      <c r="B39" s="5" t="s">
        <v>36</v>
      </c>
      <c r="C39" s="21">
        <v>153.69999999999999</v>
      </c>
      <c r="D39" s="21">
        <f t="shared" si="10"/>
        <v>5249907.75</v>
      </c>
      <c r="E39" s="34">
        <f t="shared" si="11"/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f t="shared" si="12"/>
        <v>153.69999999999999</v>
      </c>
      <c r="O39" s="21">
        <f t="shared" si="13"/>
        <v>153.69999999999999</v>
      </c>
      <c r="P39" s="21">
        <f t="shared" si="14"/>
        <v>5249907.75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153.69999999999999</v>
      </c>
      <c r="X39" s="21">
        <v>5249907.75</v>
      </c>
      <c r="Y39" s="21">
        <v>0</v>
      </c>
      <c r="Z39" s="21">
        <v>153.69999999999999</v>
      </c>
      <c r="AA39" s="21">
        <v>0</v>
      </c>
      <c r="AB39" s="21">
        <v>0</v>
      </c>
      <c r="AC39" s="21">
        <v>0</v>
      </c>
      <c r="AE39" s="6">
        <f t="shared" si="1"/>
        <v>0</v>
      </c>
    </row>
    <row r="40" spans="1:31" ht="47.25" x14ac:dyDescent="0.25">
      <c r="A40" s="4" t="s">
        <v>79</v>
      </c>
      <c r="B40" s="7" t="s">
        <v>38</v>
      </c>
      <c r="C40" s="21">
        <v>718.4</v>
      </c>
      <c r="D40" s="21">
        <f t="shared" si="10"/>
        <v>19326466.449999999</v>
      </c>
      <c r="E40" s="34">
        <f t="shared" si="11"/>
        <v>105</v>
      </c>
      <c r="F40" s="21">
        <v>105</v>
      </c>
      <c r="G40" s="21">
        <v>366000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f t="shared" si="12"/>
        <v>613.4</v>
      </c>
      <c r="O40" s="21">
        <f t="shared" si="13"/>
        <v>613.4</v>
      </c>
      <c r="P40" s="21">
        <f t="shared" si="14"/>
        <v>18960466.449999999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613.4</v>
      </c>
      <c r="X40" s="21">
        <v>18960466.449999999</v>
      </c>
      <c r="Y40" s="21">
        <v>0</v>
      </c>
      <c r="Z40" s="21">
        <v>325.5</v>
      </c>
      <c r="AA40" s="21">
        <v>0</v>
      </c>
      <c r="AB40" s="21">
        <v>0</v>
      </c>
      <c r="AC40" s="21">
        <v>287.89999999999998</v>
      </c>
      <c r="AE40" s="6">
        <f t="shared" si="1"/>
        <v>0</v>
      </c>
    </row>
    <row r="41" spans="1:31" ht="31.5" x14ac:dyDescent="0.25">
      <c r="A41" s="4" t="s">
        <v>80</v>
      </c>
      <c r="B41" s="5" t="s">
        <v>27</v>
      </c>
      <c r="C41" s="21">
        <v>371.9</v>
      </c>
      <c r="D41" s="21">
        <f t="shared" si="10"/>
        <v>12509979</v>
      </c>
      <c r="E41" s="34">
        <f t="shared" si="11"/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f t="shared" si="12"/>
        <v>371.9</v>
      </c>
      <c r="O41" s="21">
        <f t="shared" si="13"/>
        <v>371.9</v>
      </c>
      <c r="P41" s="21">
        <f t="shared" si="14"/>
        <v>12509979</v>
      </c>
      <c r="Q41" s="21">
        <v>0</v>
      </c>
      <c r="R41" s="21">
        <v>0</v>
      </c>
      <c r="S41" s="21">
        <v>0</v>
      </c>
      <c r="T41" s="21">
        <v>0</v>
      </c>
      <c r="U41" s="21">
        <v>170.5</v>
      </c>
      <c r="V41" s="21">
        <v>6211485.5</v>
      </c>
      <c r="W41" s="21">
        <v>201.4</v>
      </c>
      <c r="X41" s="21">
        <v>6298493.5</v>
      </c>
      <c r="Y41" s="21">
        <v>0</v>
      </c>
      <c r="Z41" s="21">
        <v>73</v>
      </c>
      <c r="AA41" s="21">
        <v>0</v>
      </c>
      <c r="AB41" s="21">
        <v>0</v>
      </c>
      <c r="AC41" s="21">
        <v>298.89999999999998</v>
      </c>
      <c r="AE41" s="6">
        <f t="shared" si="1"/>
        <v>0</v>
      </c>
    </row>
    <row r="42" spans="1:31" ht="47.25" x14ac:dyDescent="0.25">
      <c r="A42" s="4" t="s">
        <v>81</v>
      </c>
      <c r="B42" s="5" t="s">
        <v>53</v>
      </c>
      <c r="C42" s="21">
        <v>696.2</v>
      </c>
      <c r="D42" s="21">
        <f t="shared" si="10"/>
        <v>23700335.550000001</v>
      </c>
      <c r="E42" s="34">
        <f t="shared" si="11"/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f t="shared" si="12"/>
        <v>696.2</v>
      </c>
      <c r="O42" s="21">
        <f t="shared" si="13"/>
        <v>696.2</v>
      </c>
      <c r="P42" s="21">
        <f t="shared" si="14"/>
        <v>23700335.550000001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696.2</v>
      </c>
      <c r="X42" s="21">
        <v>23700335.550000001</v>
      </c>
      <c r="Y42" s="21">
        <v>0</v>
      </c>
      <c r="Z42" s="21">
        <v>297</v>
      </c>
      <c r="AA42" s="21">
        <v>0</v>
      </c>
      <c r="AB42" s="21">
        <v>0</v>
      </c>
      <c r="AC42" s="21">
        <v>399.2</v>
      </c>
      <c r="AE42" s="6">
        <f t="shared" si="1"/>
        <v>0</v>
      </c>
    </row>
    <row r="43" spans="1:31" s="49" customFormat="1" x14ac:dyDescent="0.25">
      <c r="A43" s="72" t="s">
        <v>54</v>
      </c>
      <c r="B43" s="70" t="s">
        <v>7</v>
      </c>
      <c r="C43" s="71">
        <f t="shared" ref="C43:AC43" si="15">SUM(C44:C68)</f>
        <v>44633.130000000005</v>
      </c>
      <c r="D43" s="71">
        <f t="shared" si="15"/>
        <v>2973329806.4099994</v>
      </c>
      <c r="E43" s="71">
        <f t="shared" si="15"/>
        <v>4321.16</v>
      </c>
      <c r="F43" s="71">
        <f t="shared" si="15"/>
        <v>4321.16</v>
      </c>
      <c r="G43" s="71">
        <f t="shared" si="15"/>
        <v>149066119.73000002</v>
      </c>
      <c r="H43" s="71">
        <f t="shared" si="15"/>
        <v>0</v>
      </c>
      <c r="I43" s="71">
        <f t="shared" si="15"/>
        <v>0</v>
      </c>
      <c r="J43" s="71">
        <f t="shared" si="15"/>
        <v>0</v>
      </c>
      <c r="K43" s="71">
        <f t="shared" si="15"/>
        <v>0</v>
      </c>
      <c r="L43" s="71">
        <f t="shared" si="15"/>
        <v>0</v>
      </c>
      <c r="M43" s="71">
        <f t="shared" si="15"/>
        <v>0</v>
      </c>
      <c r="N43" s="71">
        <f t="shared" si="15"/>
        <v>40311.97</v>
      </c>
      <c r="O43" s="71">
        <f t="shared" si="15"/>
        <v>40311.97</v>
      </c>
      <c r="P43" s="71">
        <f t="shared" si="15"/>
        <v>2824263686.6799994</v>
      </c>
      <c r="Q43" s="71">
        <f t="shared" si="15"/>
        <v>8752.57</v>
      </c>
      <c r="R43" s="71">
        <f t="shared" si="15"/>
        <v>762868173.58000004</v>
      </c>
      <c r="S43" s="71">
        <f t="shared" si="15"/>
        <v>16542.5</v>
      </c>
      <c r="T43" s="71">
        <f t="shared" si="15"/>
        <v>1339262100</v>
      </c>
      <c r="U43" s="71">
        <f t="shared" si="15"/>
        <v>0</v>
      </c>
      <c r="V43" s="71">
        <f t="shared" si="15"/>
        <v>0</v>
      </c>
      <c r="W43" s="71">
        <f t="shared" si="15"/>
        <v>15016.900000000001</v>
      </c>
      <c r="X43" s="71">
        <f t="shared" si="15"/>
        <v>722133413.0999999</v>
      </c>
      <c r="Y43" s="71">
        <f t="shared" si="15"/>
        <v>0</v>
      </c>
      <c r="Z43" s="71">
        <f t="shared" si="15"/>
        <v>17058</v>
      </c>
      <c r="AA43" s="71">
        <f t="shared" si="15"/>
        <v>0</v>
      </c>
      <c r="AB43" s="71">
        <f t="shared" si="15"/>
        <v>0</v>
      </c>
      <c r="AC43" s="71">
        <f t="shared" si="15"/>
        <v>23253.969999999998</v>
      </c>
      <c r="AD43" s="47"/>
      <c r="AE43" s="48">
        <f t="shared" si="1"/>
        <v>0</v>
      </c>
    </row>
    <row r="44" spans="1:31" ht="31.5" x14ac:dyDescent="0.25">
      <c r="A44" s="4" t="s">
        <v>55</v>
      </c>
      <c r="B44" s="5" t="s">
        <v>68</v>
      </c>
      <c r="C44" s="21">
        <v>314</v>
      </c>
      <c r="D44" s="21">
        <f t="shared" ref="D44:D68" si="16">G44+H44+I44+K44+M44+P44</f>
        <v>14733460.35</v>
      </c>
      <c r="E44" s="34">
        <f t="shared" ref="E44:E68" si="17">F44+J44+L44</f>
        <v>40.200000000000003</v>
      </c>
      <c r="F44" s="21">
        <v>40.200000000000003</v>
      </c>
      <c r="G44" s="21">
        <v>142200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f t="shared" ref="N44:N68" si="18">C44-E44</f>
        <v>273.8</v>
      </c>
      <c r="O44" s="21">
        <f t="shared" ref="O44:O68" si="19">Q44+S44+U44+W44</f>
        <v>273.8</v>
      </c>
      <c r="P44" s="21">
        <f t="shared" ref="P44:P68" si="20">R44+T44+V44+X44+Y44</f>
        <v>14591260.35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273.8</v>
      </c>
      <c r="X44" s="21">
        <v>14591260.35</v>
      </c>
      <c r="Y44" s="21">
        <v>0</v>
      </c>
      <c r="Z44" s="21">
        <v>157.30000000000001</v>
      </c>
      <c r="AA44" s="21">
        <v>0</v>
      </c>
      <c r="AB44" s="21">
        <v>0</v>
      </c>
      <c r="AC44" s="21">
        <v>116.5</v>
      </c>
      <c r="AE44" s="6"/>
    </row>
    <row r="45" spans="1:31" ht="47.25" x14ac:dyDescent="0.25">
      <c r="A45" s="16" t="s">
        <v>56</v>
      </c>
      <c r="B45" s="5" t="s">
        <v>73</v>
      </c>
      <c r="C45" s="21">
        <v>504.9</v>
      </c>
      <c r="D45" s="21">
        <f t="shared" si="16"/>
        <v>14935860</v>
      </c>
      <c r="E45" s="34">
        <f t="shared" si="17"/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f t="shared" si="18"/>
        <v>504.9</v>
      </c>
      <c r="O45" s="21">
        <f t="shared" si="19"/>
        <v>504.9</v>
      </c>
      <c r="P45" s="21">
        <f t="shared" si="20"/>
        <v>14935860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504.9</v>
      </c>
      <c r="X45" s="21">
        <v>14935860</v>
      </c>
      <c r="Y45" s="21">
        <v>0</v>
      </c>
      <c r="Z45" s="21">
        <v>251.5</v>
      </c>
      <c r="AA45" s="21">
        <v>0</v>
      </c>
      <c r="AB45" s="21">
        <v>0</v>
      </c>
      <c r="AC45" s="21">
        <v>253.4</v>
      </c>
      <c r="AE45" s="6"/>
    </row>
    <row r="46" spans="1:31" ht="47.25" x14ac:dyDescent="0.25">
      <c r="A46" s="4" t="s">
        <v>58</v>
      </c>
      <c r="B46" s="5" t="s">
        <v>59</v>
      </c>
      <c r="C46" s="21">
        <v>308.8</v>
      </c>
      <c r="D46" s="21">
        <f t="shared" si="16"/>
        <v>10907217.1</v>
      </c>
      <c r="E46" s="34">
        <f t="shared" si="17"/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f t="shared" si="18"/>
        <v>308.8</v>
      </c>
      <c r="O46" s="21">
        <f t="shared" si="19"/>
        <v>308.8</v>
      </c>
      <c r="P46" s="21">
        <f t="shared" si="20"/>
        <v>10907217.1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308.8</v>
      </c>
      <c r="X46" s="21">
        <v>10907217.1</v>
      </c>
      <c r="Y46" s="21">
        <v>0</v>
      </c>
      <c r="Z46" s="21">
        <v>0</v>
      </c>
      <c r="AA46" s="21">
        <v>0</v>
      </c>
      <c r="AB46" s="21">
        <v>0</v>
      </c>
      <c r="AC46" s="21">
        <v>308.8</v>
      </c>
      <c r="AE46" s="6"/>
    </row>
    <row r="47" spans="1:31" s="42" customFormat="1" ht="47.25" x14ac:dyDescent="0.25">
      <c r="A47" s="43" t="s">
        <v>60</v>
      </c>
      <c r="B47" s="39" t="s">
        <v>61</v>
      </c>
      <c r="C47" s="21">
        <v>100</v>
      </c>
      <c r="D47" s="21">
        <f t="shared" si="16"/>
        <v>3350000</v>
      </c>
      <c r="E47" s="34">
        <f t="shared" si="17"/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f t="shared" si="18"/>
        <v>100</v>
      </c>
      <c r="O47" s="21">
        <f t="shared" si="19"/>
        <v>100</v>
      </c>
      <c r="P47" s="21">
        <f t="shared" si="20"/>
        <v>3350000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100</v>
      </c>
      <c r="X47" s="21">
        <v>3350000</v>
      </c>
      <c r="Y47" s="21">
        <v>0</v>
      </c>
      <c r="Z47" s="21">
        <v>100</v>
      </c>
      <c r="AA47" s="21">
        <v>0</v>
      </c>
      <c r="AB47" s="21">
        <v>0</v>
      </c>
      <c r="AC47" s="21">
        <v>0</v>
      </c>
      <c r="AD47" s="40"/>
      <c r="AE47" s="41"/>
    </row>
    <row r="48" spans="1:31" s="42" customFormat="1" ht="47.25" x14ac:dyDescent="0.25">
      <c r="A48" s="38" t="s">
        <v>62</v>
      </c>
      <c r="B48" s="39" t="s">
        <v>63</v>
      </c>
      <c r="C48" s="21">
        <v>936</v>
      </c>
      <c r="D48" s="21">
        <f t="shared" si="16"/>
        <v>32444778.350000001</v>
      </c>
      <c r="E48" s="34">
        <f t="shared" si="17"/>
        <v>45.2</v>
      </c>
      <c r="F48" s="21">
        <v>45.2</v>
      </c>
      <c r="G48" s="21">
        <v>515950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f t="shared" si="18"/>
        <v>890.8</v>
      </c>
      <c r="O48" s="21">
        <f t="shared" si="19"/>
        <v>890.8</v>
      </c>
      <c r="P48" s="21">
        <f t="shared" si="20"/>
        <v>31928828.350000001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890.8</v>
      </c>
      <c r="X48" s="21">
        <v>31928828.350000001</v>
      </c>
      <c r="Y48" s="21">
        <v>0</v>
      </c>
      <c r="Z48" s="21">
        <v>176.2</v>
      </c>
      <c r="AA48" s="21">
        <v>0</v>
      </c>
      <c r="AB48" s="21">
        <v>0</v>
      </c>
      <c r="AC48" s="21">
        <v>714.6</v>
      </c>
      <c r="AD48" s="40"/>
      <c r="AE48" s="41"/>
    </row>
    <row r="49" spans="1:33" s="42" customFormat="1" ht="31.5" x14ac:dyDescent="0.25">
      <c r="A49" s="43" t="s">
        <v>64</v>
      </c>
      <c r="B49" s="44" t="s">
        <v>69</v>
      </c>
      <c r="C49" s="21">
        <v>1334.6</v>
      </c>
      <c r="D49" s="21">
        <f t="shared" si="16"/>
        <v>44690155.350000001</v>
      </c>
      <c r="E49" s="34">
        <f t="shared" si="17"/>
        <v>572.20000000000005</v>
      </c>
      <c r="F49" s="21">
        <v>572.20000000000005</v>
      </c>
      <c r="G49" s="21">
        <v>16032471.800000001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f t="shared" si="18"/>
        <v>762.39999999999986</v>
      </c>
      <c r="O49" s="21">
        <f t="shared" si="19"/>
        <v>762.4</v>
      </c>
      <c r="P49" s="21">
        <f t="shared" si="20"/>
        <v>28657683.550000001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762.4</v>
      </c>
      <c r="X49" s="21">
        <v>28657683.550000001</v>
      </c>
      <c r="Y49" s="21">
        <v>0</v>
      </c>
      <c r="Z49" s="21">
        <v>370</v>
      </c>
      <c r="AA49" s="21">
        <v>0</v>
      </c>
      <c r="AB49" s="21">
        <v>0</v>
      </c>
      <c r="AC49" s="21">
        <v>392.4</v>
      </c>
      <c r="AD49" s="40"/>
      <c r="AE49" s="41"/>
    </row>
    <row r="50" spans="1:33" s="42" customFormat="1" x14ac:dyDescent="0.25">
      <c r="A50" s="38" t="s">
        <v>93</v>
      </c>
      <c r="B50" s="39" t="s">
        <v>23</v>
      </c>
      <c r="C50" s="21">
        <f>23143.61+10.45</f>
        <v>23154.06</v>
      </c>
      <c r="D50" s="21">
        <f t="shared" si="16"/>
        <v>1776498776.9300001</v>
      </c>
      <c r="E50" s="34">
        <f t="shared" si="17"/>
        <v>2239.16</v>
      </c>
      <c r="F50" s="21">
        <f>2241.81-2.65</f>
        <v>2239.16</v>
      </c>
      <c r="G50" s="21">
        <v>104061336.93000001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f t="shared" si="18"/>
        <v>20914.900000000001</v>
      </c>
      <c r="O50" s="21">
        <f t="shared" si="19"/>
        <v>20914.900000000001</v>
      </c>
      <c r="P50" s="21">
        <f t="shared" si="20"/>
        <v>1672437440</v>
      </c>
      <c r="Q50" s="21">
        <v>0</v>
      </c>
      <c r="R50" s="21">
        <v>0</v>
      </c>
      <c r="S50" s="21">
        <f>16539.7+2.8</f>
        <v>16542.5</v>
      </c>
      <c r="T50" s="21">
        <v>1339262100</v>
      </c>
      <c r="U50" s="21">
        <v>0</v>
      </c>
      <c r="V50" s="21">
        <v>0</v>
      </c>
      <c r="W50" s="21">
        <f>4362.1+10.3</f>
        <v>4372.4000000000005</v>
      </c>
      <c r="X50" s="21">
        <v>333175340</v>
      </c>
      <c r="Y50" s="21">
        <v>0</v>
      </c>
      <c r="Z50" s="21">
        <v>6245.6</v>
      </c>
      <c r="AA50" s="21">
        <v>0</v>
      </c>
      <c r="AB50" s="21">
        <v>0</v>
      </c>
      <c r="AC50" s="21">
        <f>N50-Z50</f>
        <v>14669.300000000001</v>
      </c>
      <c r="AD50" s="40"/>
      <c r="AE50" s="41">
        <f t="shared" si="1"/>
        <v>0</v>
      </c>
    </row>
    <row r="51" spans="1:33" s="42" customFormat="1" ht="31.5" x14ac:dyDescent="0.25">
      <c r="A51" s="43" t="s">
        <v>94</v>
      </c>
      <c r="B51" s="45" t="s">
        <v>70</v>
      </c>
      <c r="C51" s="21">
        <v>228.5</v>
      </c>
      <c r="D51" s="21">
        <f t="shared" si="16"/>
        <v>4818277.0999999996</v>
      </c>
      <c r="E51" s="34">
        <f t="shared" si="17"/>
        <v>184.5</v>
      </c>
      <c r="F51" s="21">
        <v>184.5</v>
      </c>
      <c r="G51" s="21">
        <v>3402901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f t="shared" si="18"/>
        <v>44</v>
      </c>
      <c r="O51" s="21">
        <f t="shared" si="19"/>
        <v>44</v>
      </c>
      <c r="P51" s="21">
        <f t="shared" si="20"/>
        <v>1415376.1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44</v>
      </c>
      <c r="X51" s="21">
        <v>1415376.1</v>
      </c>
      <c r="Y51" s="21">
        <v>0</v>
      </c>
      <c r="Z51" s="21">
        <v>0</v>
      </c>
      <c r="AA51" s="21">
        <v>0</v>
      </c>
      <c r="AB51" s="21">
        <v>0</v>
      </c>
      <c r="AC51" s="21">
        <v>44</v>
      </c>
      <c r="AD51" s="40"/>
      <c r="AE51" s="41">
        <f t="shared" si="1"/>
        <v>0</v>
      </c>
    </row>
    <row r="52" spans="1:33" s="42" customFormat="1" x14ac:dyDescent="0.25">
      <c r="A52" s="38" t="s">
        <v>95</v>
      </c>
      <c r="B52" s="39" t="s">
        <v>30</v>
      </c>
      <c r="C52" s="21">
        <v>161.4</v>
      </c>
      <c r="D52" s="21">
        <f t="shared" si="16"/>
        <v>4984073.5999999996</v>
      </c>
      <c r="E52" s="34">
        <f t="shared" si="17"/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f t="shared" si="18"/>
        <v>161.4</v>
      </c>
      <c r="O52" s="21">
        <f t="shared" si="19"/>
        <v>161.4</v>
      </c>
      <c r="P52" s="21">
        <f t="shared" si="20"/>
        <v>4984073.5999999996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161.4</v>
      </c>
      <c r="X52" s="21">
        <v>4984073.5999999996</v>
      </c>
      <c r="Y52" s="21">
        <v>0</v>
      </c>
      <c r="Z52" s="21">
        <v>161.4</v>
      </c>
      <c r="AA52" s="21">
        <v>0</v>
      </c>
      <c r="AB52" s="21">
        <v>0</v>
      </c>
      <c r="AC52" s="21">
        <v>0</v>
      </c>
      <c r="AD52" s="40"/>
      <c r="AE52" s="41">
        <f t="shared" si="1"/>
        <v>0</v>
      </c>
    </row>
    <row r="53" spans="1:33" s="42" customFormat="1" x14ac:dyDescent="0.25">
      <c r="A53" s="43" t="s">
        <v>96</v>
      </c>
      <c r="B53" s="39" t="s">
        <v>71</v>
      </c>
      <c r="C53" s="21">
        <v>722.4</v>
      </c>
      <c r="D53" s="21">
        <f t="shared" si="16"/>
        <v>26710234.32</v>
      </c>
      <c r="E53" s="34">
        <f t="shared" si="17"/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f t="shared" si="18"/>
        <v>722.4</v>
      </c>
      <c r="O53" s="21">
        <f t="shared" si="19"/>
        <v>722.4</v>
      </c>
      <c r="P53" s="21">
        <f t="shared" si="20"/>
        <v>26710234.32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722.4</v>
      </c>
      <c r="X53" s="21">
        <v>26710234.32</v>
      </c>
      <c r="Y53" s="21">
        <v>0</v>
      </c>
      <c r="Z53" s="21">
        <v>107.8</v>
      </c>
      <c r="AA53" s="21">
        <v>0</v>
      </c>
      <c r="AB53" s="21">
        <v>0</v>
      </c>
      <c r="AC53" s="21">
        <v>614.6</v>
      </c>
      <c r="AD53" s="40"/>
      <c r="AE53" s="41">
        <f t="shared" si="1"/>
        <v>0</v>
      </c>
    </row>
    <row r="54" spans="1:33" s="42" customFormat="1" x14ac:dyDescent="0.25">
      <c r="A54" s="38" t="s">
        <v>97</v>
      </c>
      <c r="B54" s="39" t="s">
        <v>32</v>
      </c>
      <c r="C54" s="21">
        <f>3152-24.8</f>
        <v>3127.2</v>
      </c>
      <c r="D54" s="21">
        <f t="shared" si="16"/>
        <v>183535932.97</v>
      </c>
      <c r="E54" s="34">
        <f t="shared" si="17"/>
        <v>482.3</v>
      </c>
      <c r="F54" s="21">
        <v>482.3</v>
      </c>
      <c r="G54" s="21">
        <v>9393000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f t="shared" si="18"/>
        <v>2644.8999999999996</v>
      </c>
      <c r="O54" s="21">
        <f t="shared" si="19"/>
        <v>2644.9</v>
      </c>
      <c r="P54" s="21">
        <f t="shared" si="20"/>
        <v>174142932.97</v>
      </c>
      <c r="Q54" s="21">
        <f>1165.9-24.8</f>
        <v>1141.1000000000001</v>
      </c>
      <c r="R54" s="21">
        <v>110282600.25</v>
      </c>
      <c r="S54" s="21">
        <v>0</v>
      </c>
      <c r="T54" s="21">
        <v>0</v>
      </c>
      <c r="U54" s="21">
        <v>0</v>
      </c>
      <c r="V54" s="21">
        <v>0</v>
      </c>
      <c r="W54" s="21">
        <v>1503.8</v>
      </c>
      <c r="X54" s="21">
        <v>63860332.719999999</v>
      </c>
      <c r="Y54" s="21">
        <v>0</v>
      </c>
      <c r="Z54" s="21">
        <v>1848.7</v>
      </c>
      <c r="AA54" s="21">
        <v>0</v>
      </c>
      <c r="AB54" s="21">
        <v>0</v>
      </c>
      <c r="AC54" s="21">
        <v>796.2</v>
      </c>
      <c r="AD54" s="40"/>
      <c r="AE54" s="41">
        <f t="shared" si="1"/>
        <v>0</v>
      </c>
    </row>
    <row r="55" spans="1:33" s="42" customFormat="1" ht="47.25" x14ac:dyDescent="0.25">
      <c r="A55" s="43" t="s">
        <v>98</v>
      </c>
      <c r="B55" s="46" t="s">
        <v>74</v>
      </c>
      <c r="C55" s="21">
        <v>68.7</v>
      </c>
      <c r="D55" s="21">
        <f t="shared" si="16"/>
        <v>2540136.1800000002</v>
      </c>
      <c r="E55" s="34">
        <f t="shared" si="17"/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f t="shared" si="18"/>
        <v>68.7</v>
      </c>
      <c r="O55" s="21">
        <f t="shared" si="19"/>
        <v>68.7</v>
      </c>
      <c r="P55" s="21">
        <f t="shared" si="20"/>
        <v>2540136.1800000002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68.7</v>
      </c>
      <c r="X55" s="21">
        <v>2540136.1800000002</v>
      </c>
      <c r="Y55" s="21">
        <v>0</v>
      </c>
      <c r="Z55" s="21">
        <v>0</v>
      </c>
      <c r="AA55" s="21">
        <v>0</v>
      </c>
      <c r="AB55" s="21">
        <v>0</v>
      </c>
      <c r="AC55" s="21">
        <v>68.7</v>
      </c>
      <c r="AD55" s="40"/>
      <c r="AE55" s="41">
        <f t="shared" si="1"/>
        <v>0</v>
      </c>
    </row>
    <row r="56" spans="1:33" s="42" customFormat="1" ht="31.5" x14ac:dyDescent="0.25">
      <c r="A56" s="38" t="s">
        <v>99</v>
      </c>
      <c r="B56" s="46" t="s">
        <v>116</v>
      </c>
      <c r="C56" s="21">
        <v>232.3</v>
      </c>
      <c r="D56" s="21">
        <f t="shared" si="16"/>
        <v>5225436.46</v>
      </c>
      <c r="E56" s="34">
        <f t="shared" si="17"/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f t="shared" si="18"/>
        <v>232.3</v>
      </c>
      <c r="O56" s="21">
        <f t="shared" si="19"/>
        <v>232.3</v>
      </c>
      <c r="P56" s="21">
        <f t="shared" si="20"/>
        <v>5225436.46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232.3</v>
      </c>
      <c r="X56" s="21">
        <v>5225436.46</v>
      </c>
      <c r="Y56" s="21">
        <v>0</v>
      </c>
      <c r="Z56" s="21">
        <v>232.3</v>
      </c>
      <c r="AA56" s="21">
        <v>0</v>
      </c>
      <c r="AB56" s="21">
        <v>0</v>
      </c>
      <c r="AC56" s="21">
        <v>0</v>
      </c>
      <c r="AD56" s="40"/>
      <c r="AE56" s="41">
        <f t="shared" si="1"/>
        <v>0</v>
      </c>
    </row>
    <row r="57" spans="1:33" s="42" customFormat="1" ht="31.5" x14ac:dyDescent="0.25">
      <c r="A57" s="43" t="s">
        <v>100</v>
      </c>
      <c r="B57" s="46" t="s">
        <v>117</v>
      </c>
      <c r="C57" s="21">
        <v>922</v>
      </c>
      <c r="D57" s="21">
        <f t="shared" si="16"/>
        <v>21826269.420000002</v>
      </c>
      <c r="E57" s="34">
        <f t="shared" si="17"/>
        <v>40.6</v>
      </c>
      <c r="F57" s="21">
        <v>40.6</v>
      </c>
      <c r="G57" s="21">
        <v>232520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f t="shared" si="18"/>
        <v>881.4</v>
      </c>
      <c r="O57" s="21">
        <f t="shared" si="19"/>
        <v>881.4</v>
      </c>
      <c r="P57" s="21">
        <f t="shared" si="20"/>
        <v>21593749.420000002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881.4</v>
      </c>
      <c r="X57" s="21">
        <v>21593749.420000002</v>
      </c>
      <c r="Y57" s="21">
        <v>0</v>
      </c>
      <c r="Z57" s="21">
        <v>780.1</v>
      </c>
      <c r="AA57" s="21">
        <v>0</v>
      </c>
      <c r="AB57" s="21">
        <v>0</v>
      </c>
      <c r="AC57" s="21">
        <v>101.3</v>
      </c>
      <c r="AD57" s="40"/>
      <c r="AE57" s="41">
        <f t="shared" si="1"/>
        <v>0</v>
      </c>
    </row>
    <row r="58" spans="1:33" s="42" customFormat="1" ht="47.25" x14ac:dyDescent="0.25">
      <c r="A58" s="38" t="s">
        <v>101</v>
      </c>
      <c r="B58" s="39" t="s">
        <v>66</v>
      </c>
      <c r="C58" s="21">
        <v>190.1</v>
      </c>
      <c r="D58" s="21">
        <f t="shared" si="16"/>
        <v>6755248.75</v>
      </c>
      <c r="E58" s="34">
        <f t="shared" si="17"/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f t="shared" si="18"/>
        <v>190.1</v>
      </c>
      <c r="O58" s="21">
        <f t="shared" si="19"/>
        <v>190.1</v>
      </c>
      <c r="P58" s="21">
        <f t="shared" si="20"/>
        <v>6755248.75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190.1</v>
      </c>
      <c r="X58" s="21">
        <v>6755248.75</v>
      </c>
      <c r="Y58" s="21">
        <v>0</v>
      </c>
      <c r="Z58" s="21">
        <v>190.1</v>
      </c>
      <c r="AA58" s="21">
        <v>0</v>
      </c>
      <c r="AB58" s="21">
        <v>0</v>
      </c>
      <c r="AC58" s="21">
        <v>0</v>
      </c>
      <c r="AD58" s="40"/>
      <c r="AE58" s="41">
        <f t="shared" si="1"/>
        <v>0</v>
      </c>
    </row>
    <row r="59" spans="1:33" s="42" customFormat="1" ht="47.25" x14ac:dyDescent="0.25">
      <c r="A59" s="43" t="s">
        <v>102</v>
      </c>
      <c r="B59" s="39" t="s">
        <v>72</v>
      </c>
      <c r="C59" s="21">
        <f>5182.2+2.3</f>
        <v>5184.5</v>
      </c>
      <c r="D59" s="21">
        <f t="shared" si="16"/>
        <v>395849312.68000001</v>
      </c>
      <c r="E59" s="34">
        <f t="shared" si="17"/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f t="shared" si="18"/>
        <v>5184.5</v>
      </c>
      <c r="O59" s="21">
        <f t="shared" si="19"/>
        <v>5184.5</v>
      </c>
      <c r="P59" s="21">
        <f t="shared" si="20"/>
        <v>395849312.68000001</v>
      </c>
      <c r="Q59" s="21">
        <f>4783.5+2.3</f>
        <v>4785.8</v>
      </c>
      <c r="R59" s="21">
        <v>377820697.19</v>
      </c>
      <c r="S59" s="21">
        <v>0</v>
      </c>
      <c r="T59" s="21">
        <v>0</v>
      </c>
      <c r="U59" s="21">
        <v>0</v>
      </c>
      <c r="V59" s="21">
        <v>0</v>
      </c>
      <c r="W59" s="21">
        <v>398.7</v>
      </c>
      <c r="X59" s="21">
        <v>18028615.489999998</v>
      </c>
      <c r="Y59" s="21">
        <v>0</v>
      </c>
      <c r="Z59" s="21">
        <f>2845.3+40.9</f>
        <v>2886.2000000000003</v>
      </c>
      <c r="AA59" s="21">
        <v>0</v>
      </c>
      <c r="AB59" s="21">
        <v>0</v>
      </c>
      <c r="AC59" s="21">
        <v>2298.3000000000002</v>
      </c>
      <c r="AD59" s="40"/>
      <c r="AE59" s="41">
        <f t="shared" si="1"/>
        <v>0</v>
      </c>
    </row>
    <row r="60" spans="1:33" s="42" customFormat="1" ht="31.5" x14ac:dyDescent="0.25">
      <c r="A60" s="38" t="s">
        <v>103</v>
      </c>
      <c r="B60" s="46" t="s">
        <v>111</v>
      </c>
      <c r="C60" s="21">
        <f>1065.9-27.8</f>
        <v>1038.1000000000001</v>
      </c>
      <c r="D60" s="21">
        <f t="shared" si="16"/>
        <v>39580123.329999998</v>
      </c>
      <c r="E60" s="34">
        <f t="shared" si="17"/>
        <v>177.7</v>
      </c>
      <c r="F60" s="21">
        <v>177.7</v>
      </c>
      <c r="G60" s="21">
        <v>3427000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f t="shared" si="18"/>
        <v>860.40000000000009</v>
      </c>
      <c r="O60" s="21">
        <f t="shared" si="19"/>
        <v>860.40000000000009</v>
      </c>
      <c r="P60" s="21">
        <f t="shared" si="20"/>
        <v>36153123.329999998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f>888.2-27.8</f>
        <v>860.40000000000009</v>
      </c>
      <c r="X60" s="21">
        <v>36153123.329999998</v>
      </c>
      <c r="Y60" s="21">
        <v>0</v>
      </c>
      <c r="Z60" s="21">
        <v>822.5</v>
      </c>
      <c r="AA60" s="21">
        <v>0</v>
      </c>
      <c r="AB60" s="21">
        <v>0</v>
      </c>
      <c r="AC60" s="21">
        <v>37.9</v>
      </c>
      <c r="AD60" s="40"/>
      <c r="AE60" s="41">
        <f t="shared" si="1"/>
        <v>9.2370555648813024E-14</v>
      </c>
    </row>
    <row r="61" spans="1:33" s="42" customFormat="1" ht="63" x14ac:dyDescent="0.25">
      <c r="A61" s="43" t="s">
        <v>104</v>
      </c>
      <c r="B61" s="46" t="s">
        <v>114</v>
      </c>
      <c r="C61" s="21">
        <v>331.7</v>
      </c>
      <c r="D61" s="21">
        <f t="shared" si="16"/>
        <v>8699381.9700000007</v>
      </c>
      <c r="E61" s="34">
        <f t="shared" si="17"/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f t="shared" si="18"/>
        <v>331.7</v>
      </c>
      <c r="O61" s="21">
        <f t="shared" si="19"/>
        <v>331.7</v>
      </c>
      <c r="P61" s="21">
        <f t="shared" si="20"/>
        <v>8699381.9700000007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331.7</v>
      </c>
      <c r="X61" s="21">
        <v>8699381.9700000007</v>
      </c>
      <c r="Y61" s="21">
        <v>0</v>
      </c>
      <c r="Z61" s="21">
        <v>287.39999999999998</v>
      </c>
      <c r="AA61" s="21">
        <v>0</v>
      </c>
      <c r="AB61" s="21">
        <v>0</v>
      </c>
      <c r="AC61" s="21">
        <v>44.3</v>
      </c>
      <c r="AD61" s="40"/>
      <c r="AE61" s="41">
        <f t="shared" si="1"/>
        <v>0</v>
      </c>
    </row>
    <row r="62" spans="1:33" s="42" customFormat="1" ht="63" x14ac:dyDescent="0.25">
      <c r="A62" s="38" t="s">
        <v>105</v>
      </c>
      <c r="B62" s="46" t="s">
        <v>113</v>
      </c>
      <c r="C62" s="21">
        <v>37.6</v>
      </c>
      <c r="D62" s="21">
        <f t="shared" si="16"/>
        <v>913680</v>
      </c>
      <c r="E62" s="34">
        <f t="shared" si="17"/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f t="shared" si="18"/>
        <v>37.6</v>
      </c>
      <c r="O62" s="21">
        <f t="shared" si="19"/>
        <v>37.6</v>
      </c>
      <c r="P62" s="21">
        <f t="shared" si="20"/>
        <v>913680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37.6</v>
      </c>
      <c r="X62" s="21">
        <v>913680</v>
      </c>
      <c r="Y62" s="21">
        <v>0</v>
      </c>
      <c r="Z62" s="21">
        <v>37.6</v>
      </c>
      <c r="AA62" s="21">
        <v>0</v>
      </c>
      <c r="AB62" s="21">
        <v>0</v>
      </c>
      <c r="AC62" s="21">
        <v>0</v>
      </c>
      <c r="AD62" s="40"/>
      <c r="AE62" s="41">
        <f t="shared" si="1"/>
        <v>0</v>
      </c>
    </row>
    <row r="63" spans="1:33" s="42" customFormat="1" ht="31.5" x14ac:dyDescent="0.25">
      <c r="A63" s="43" t="s">
        <v>106</v>
      </c>
      <c r="B63" s="39" t="s">
        <v>77</v>
      </c>
      <c r="C63" s="21">
        <v>510</v>
      </c>
      <c r="D63" s="21">
        <f t="shared" si="16"/>
        <v>18856569.059999999</v>
      </c>
      <c r="E63" s="34">
        <f t="shared" si="17"/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f t="shared" si="18"/>
        <v>510</v>
      </c>
      <c r="O63" s="21">
        <f t="shared" si="19"/>
        <v>510</v>
      </c>
      <c r="P63" s="21">
        <f t="shared" si="20"/>
        <v>18856569.059999999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510</v>
      </c>
      <c r="X63" s="21">
        <v>18856569.059999999</v>
      </c>
      <c r="Y63" s="21">
        <v>0</v>
      </c>
      <c r="Z63" s="21">
        <v>310.8</v>
      </c>
      <c r="AA63" s="21">
        <v>0</v>
      </c>
      <c r="AB63" s="21">
        <v>0</v>
      </c>
      <c r="AC63" s="21">
        <v>199.2</v>
      </c>
      <c r="AD63" s="40"/>
      <c r="AE63" s="41"/>
    </row>
    <row r="64" spans="1:33" s="42" customFormat="1" ht="47.25" x14ac:dyDescent="0.25">
      <c r="A64" s="38" t="s">
        <v>107</v>
      </c>
      <c r="B64" s="46" t="s">
        <v>91</v>
      </c>
      <c r="C64" s="21">
        <v>1608.57</v>
      </c>
      <c r="D64" s="21">
        <f t="shared" si="16"/>
        <v>146929528.44999999</v>
      </c>
      <c r="E64" s="34">
        <f t="shared" si="17"/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f t="shared" si="18"/>
        <v>1608.57</v>
      </c>
      <c r="O64" s="21">
        <f t="shared" si="19"/>
        <v>1608.57</v>
      </c>
      <c r="P64" s="21">
        <f t="shared" si="20"/>
        <v>146929528.44999999</v>
      </c>
      <c r="Q64" s="21">
        <v>1492.07</v>
      </c>
      <c r="R64" s="21">
        <v>142697671.91</v>
      </c>
      <c r="S64" s="21">
        <v>0</v>
      </c>
      <c r="T64" s="21">
        <v>0</v>
      </c>
      <c r="U64" s="21">
        <v>0</v>
      </c>
      <c r="V64" s="21">
        <v>0</v>
      </c>
      <c r="W64" s="21">
        <v>116.5</v>
      </c>
      <c r="X64" s="21">
        <v>4231856.54</v>
      </c>
      <c r="Y64" s="21">
        <v>0</v>
      </c>
      <c r="Z64" s="21">
        <v>1204.4000000000001</v>
      </c>
      <c r="AA64" s="21">
        <v>0</v>
      </c>
      <c r="AB64" s="21">
        <v>0</v>
      </c>
      <c r="AC64" s="21">
        <v>404.17</v>
      </c>
      <c r="AD64" s="40"/>
      <c r="AE64" s="41">
        <f t="shared" si="1"/>
        <v>0</v>
      </c>
      <c r="AG64" s="42">
        <f>R64/Q64</f>
        <v>95637.38424470702</v>
      </c>
    </row>
    <row r="65" spans="1:33" s="42" customFormat="1" ht="47.25" x14ac:dyDescent="0.25">
      <c r="A65" s="43" t="s">
        <v>108</v>
      </c>
      <c r="B65" s="39" t="s">
        <v>78</v>
      </c>
      <c r="C65" s="21">
        <v>902.9</v>
      </c>
      <c r="D65" s="21">
        <f t="shared" si="16"/>
        <v>68419804.75</v>
      </c>
      <c r="E65" s="34">
        <f t="shared" si="17"/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f t="shared" si="18"/>
        <v>902.9</v>
      </c>
      <c r="O65" s="21">
        <f t="shared" si="19"/>
        <v>902.9</v>
      </c>
      <c r="P65" s="21">
        <f t="shared" si="20"/>
        <v>68419804.75</v>
      </c>
      <c r="Q65" s="21">
        <v>662.3</v>
      </c>
      <c r="R65" s="21">
        <v>59626507.329999998</v>
      </c>
      <c r="S65" s="21">
        <v>0</v>
      </c>
      <c r="T65" s="21">
        <v>0</v>
      </c>
      <c r="U65" s="21">
        <v>0</v>
      </c>
      <c r="V65" s="21">
        <v>0</v>
      </c>
      <c r="W65" s="21">
        <v>240.6</v>
      </c>
      <c r="X65" s="21">
        <v>8793297.4199999999</v>
      </c>
      <c r="Y65" s="21">
        <v>0</v>
      </c>
      <c r="Z65" s="21">
        <v>439.5</v>
      </c>
      <c r="AA65" s="21">
        <v>0</v>
      </c>
      <c r="AB65" s="21">
        <v>0</v>
      </c>
      <c r="AC65" s="21">
        <v>463.4</v>
      </c>
      <c r="AD65" s="40"/>
      <c r="AE65" s="41">
        <f t="shared" si="1"/>
        <v>0</v>
      </c>
      <c r="AG65" s="42">
        <f>R65/Q65</f>
        <v>90029.453918163985</v>
      </c>
    </row>
    <row r="66" spans="1:33" s="42" customFormat="1" ht="63" x14ac:dyDescent="0.25">
      <c r="A66" s="38" t="s">
        <v>109</v>
      </c>
      <c r="B66" s="46" t="s">
        <v>112</v>
      </c>
      <c r="C66" s="21">
        <v>1887.4</v>
      </c>
      <c r="D66" s="21">
        <f t="shared" si="16"/>
        <v>62243259.390000001</v>
      </c>
      <c r="E66" s="34">
        <f t="shared" si="17"/>
        <v>539.29999999999995</v>
      </c>
      <c r="F66" s="21">
        <v>539.29999999999995</v>
      </c>
      <c r="G66" s="21">
        <v>11858740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f t="shared" si="18"/>
        <v>1348.1000000000001</v>
      </c>
      <c r="O66" s="21">
        <f t="shared" si="19"/>
        <v>1348.1</v>
      </c>
      <c r="P66" s="21">
        <f t="shared" si="20"/>
        <v>50384519.390000001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1348.1</v>
      </c>
      <c r="X66" s="21">
        <v>50384519.390000001</v>
      </c>
      <c r="Y66" s="21">
        <v>0</v>
      </c>
      <c r="Z66" s="21">
        <v>91</v>
      </c>
      <c r="AA66" s="21">
        <v>0</v>
      </c>
      <c r="AB66" s="21">
        <v>0</v>
      </c>
      <c r="AC66" s="21">
        <v>1257.0999999999999</v>
      </c>
      <c r="AD66" s="40"/>
      <c r="AE66" s="41"/>
    </row>
    <row r="67" spans="1:33" s="42" customFormat="1" x14ac:dyDescent="0.25">
      <c r="A67" s="43" t="s">
        <v>110</v>
      </c>
      <c r="B67" s="39" t="s">
        <v>67</v>
      </c>
      <c r="C67" s="21">
        <v>156.1</v>
      </c>
      <c r="D67" s="21">
        <f t="shared" si="16"/>
        <v>5441593</v>
      </c>
      <c r="E67" s="34">
        <f t="shared" si="17"/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f t="shared" si="18"/>
        <v>156.1</v>
      </c>
      <c r="O67" s="21">
        <f t="shared" si="19"/>
        <v>156.1</v>
      </c>
      <c r="P67" s="21">
        <f t="shared" si="20"/>
        <v>5441593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156.1</v>
      </c>
      <c r="X67" s="21">
        <v>5441593</v>
      </c>
      <c r="Y67" s="21">
        <v>0</v>
      </c>
      <c r="Z67" s="21">
        <v>156.1</v>
      </c>
      <c r="AA67" s="21">
        <v>0</v>
      </c>
      <c r="AB67" s="21">
        <v>0</v>
      </c>
      <c r="AC67" s="21">
        <v>0</v>
      </c>
      <c r="AD67" s="40"/>
      <c r="AE67" s="41">
        <f t="shared" si="1"/>
        <v>0</v>
      </c>
    </row>
    <row r="68" spans="1:33" s="42" customFormat="1" ht="47.25" x14ac:dyDescent="0.25">
      <c r="A68" s="43" t="s">
        <v>118</v>
      </c>
      <c r="B68" s="39" t="s">
        <v>53</v>
      </c>
      <c r="C68" s="21">
        <f>696.6-25.3</f>
        <v>671.30000000000007</v>
      </c>
      <c r="D68" s="21">
        <f t="shared" si="16"/>
        <v>72440696.900000006</v>
      </c>
      <c r="E68" s="34">
        <f t="shared" si="17"/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f t="shared" si="18"/>
        <v>671.30000000000007</v>
      </c>
      <c r="O68" s="21">
        <f t="shared" si="19"/>
        <v>671.30000000000007</v>
      </c>
      <c r="P68" s="21">
        <f t="shared" si="20"/>
        <v>72440696.900000006</v>
      </c>
      <c r="Q68" s="21">
        <f>696.6-25.3</f>
        <v>671.30000000000007</v>
      </c>
      <c r="R68" s="21">
        <v>72440696.900000006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201.5</v>
      </c>
      <c r="AA68" s="21">
        <v>0</v>
      </c>
      <c r="AB68" s="21">
        <v>0</v>
      </c>
      <c r="AC68" s="21">
        <v>469.8</v>
      </c>
      <c r="AD68" s="40"/>
      <c r="AE68" s="41">
        <f t="shared" si="1"/>
        <v>0</v>
      </c>
    </row>
    <row r="69" spans="1:33" s="49" customFormat="1" x14ac:dyDescent="0.25">
      <c r="A69" s="73" t="s">
        <v>126</v>
      </c>
      <c r="B69" s="70" t="s">
        <v>125</v>
      </c>
      <c r="C69" s="71">
        <f t="shared" ref="C69:AC69" si="21">SUM(C70:C73)</f>
        <v>27772.910000000003</v>
      </c>
      <c r="D69" s="71">
        <f t="shared" si="21"/>
        <v>3318190741.3899999</v>
      </c>
      <c r="E69" s="71">
        <f t="shared" si="21"/>
        <v>668</v>
      </c>
      <c r="F69" s="71">
        <f t="shared" si="21"/>
        <v>668</v>
      </c>
      <c r="G69" s="71">
        <f t="shared" si="21"/>
        <v>38076000</v>
      </c>
      <c r="H69" s="71">
        <f t="shared" si="21"/>
        <v>0</v>
      </c>
      <c r="I69" s="71">
        <f t="shared" si="21"/>
        <v>0</v>
      </c>
      <c r="J69" s="71">
        <f t="shared" si="21"/>
        <v>0</v>
      </c>
      <c r="K69" s="71">
        <f t="shared" si="21"/>
        <v>0</v>
      </c>
      <c r="L69" s="71">
        <f t="shared" si="21"/>
        <v>0</v>
      </c>
      <c r="M69" s="71">
        <f t="shared" si="21"/>
        <v>0</v>
      </c>
      <c r="N69" s="71">
        <f t="shared" si="21"/>
        <v>27104.910000000003</v>
      </c>
      <c r="O69" s="71">
        <f t="shared" si="21"/>
        <v>27104.910000000003</v>
      </c>
      <c r="P69" s="71">
        <f t="shared" si="21"/>
        <v>3280114741.3899999</v>
      </c>
      <c r="Q69" s="71">
        <f t="shared" si="21"/>
        <v>15750.410000000002</v>
      </c>
      <c r="R69" s="71">
        <f>SUM(R70:R73)</f>
        <v>1873498619.1000004</v>
      </c>
      <c r="S69" s="71">
        <f t="shared" si="21"/>
        <v>5819.9</v>
      </c>
      <c r="T69" s="71">
        <f t="shared" si="21"/>
        <v>744055001.09000003</v>
      </c>
      <c r="U69" s="71">
        <f t="shared" si="21"/>
        <v>0</v>
      </c>
      <c r="V69" s="71">
        <f t="shared" si="21"/>
        <v>0</v>
      </c>
      <c r="W69" s="71">
        <f t="shared" si="21"/>
        <v>5534.6</v>
      </c>
      <c r="X69" s="71">
        <f t="shared" si="21"/>
        <v>662561121.20000005</v>
      </c>
      <c r="Y69" s="71">
        <f t="shared" si="21"/>
        <v>0</v>
      </c>
      <c r="Z69" s="71">
        <f t="shared" si="21"/>
        <v>8519.08</v>
      </c>
      <c r="AA69" s="71">
        <f t="shared" si="21"/>
        <v>0</v>
      </c>
      <c r="AB69" s="71">
        <f t="shared" si="21"/>
        <v>0</v>
      </c>
      <c r="AC69" s="71">
        <f t="shared" si="21"/>
        <v>18585.830000000002</v>
      </c>
      <c r="AD69" s="47"/>
      <c r="AE69" s="48">
        <f t="shared" si="1"/>
        <v>0</v>
      </c>
    </row>
    <row r="70" spans="1:33" s="42" customFormat="1" ht="47.25" x14ac:dyDescent="0.25">
      <c r="A70" s="43" t="s">
        <v>127</v>
      </c>
      <c r="B70" s="46" t="s">
        <v>63</v>
      </c>
      <c r="C70" s="21">
        <v>869.7</v>
      </c>
      <c r="D70" s="21">
        <f>G70+H70+I70+K70+M70+P70</f>
        <v>85045678.810000002</v>
      </c>
      <c r="E70" s="34">
        <f>F70+J70+L70</f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f>C70-E70</f>
        <v>869.7</v>
      </c>
      <c r="O70" s="21">
        <f>Q70+S70+U70+W70</f>
        <v>869.7</v>
      </c>
      <c r="P70" s="21">
        <f>R70+T70+V70+X70+Y70</f>
        <v>85045678.810000002</v>
      </c>
      <c r="Q70" s="21">
        <v>869.7</v>
      </c>
      <c r="R70" s="21">
        <f>85045678.81</f>
        <v>85045678.810000002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0</v>
      </c>
      <c r="AA70" s="21">
        <v>0</v>
      </c>
      <c r="AB70" s="21">
        <v>0</v>
      </c>
      <c r="AC70" s="21">
        <v>869.7</v>
      </c>
      <c r="AD70" s="40"/>
      <c r="AE70" s="41">
        <f t="shared" si="1"/>
        <v>0</v>
      </c>
    </row>
    <row r="71" spans="1:33" s="42" customFormat="1" x14ac:dyDescent="0.25">
      <c r="A71" s="43" t="s">
        <v>128</v>
      </c>
      <c r="B71" s="46" t="s">
        <v>23</v>
      </c>
      <c r="C71" s="34">
        <f>20702.38+0.2</f>
        <v>20702.580000000002</v>
      </c>
      <c r="D71" s="34">
        <f>G71+H71+I71+K71+M71+P71</f>
        <v>2712045798.2600002</v>
      </c>
      <c r="E71" s="34">
        <f>F71+J71+L71</f>
        <v>668</v>
      </c>
      <c r="F71" s="34">
        <v>668</v>
      </c>
      <c r="G71" s="34">
        <f>F71*57000</f>
        <v>38076000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f>C71-E71</f>
        <v>20034.580000000002</v>
      </c>
      <c r="O71" s="34">
        <f>Q71+S71+U71+W71</f>
        <v>20034.580000000002</v>
      </c>
      <c r="P71" s="34">
        <f>R71+T71+V71+X71+Y71</f>
        <v>2673969798.2600002</v>
      </c>
      <c r="Q71" s="34">
        <v>8680.08</v>
      </c>
      <c r="R71" s="34">
        <f>504733957.72+483528929.16+88659454.89+190431334.2</f>
        <v>1267353675.9700003</v>
      </c>
      <c r="S71" s="34">
        <v>5819.9</v>
      </c>
      <c r="T71" s="34">
        <f>S71*105000+132965501.09</f>
        <v>744055001.09000003</v>
      </c>
      <c r="U71" s="34">
        <v>0</v>
      </c>
      <c r="V71" s="34">
        <v>0</v>
      </c>
      <c r="W71" s="34">
        <v>5534.6</v>
      </c>
      <c r="X71" s="34">
        <f>W71*82969+118944203.8+84416690</f>
        <v>662561121.20000005</v>
      </c>
      <c r="Y71" s="34">
        <v>0</v>
      </c>
      <c r="Z71" s="34">
        <v>7999.38</v>
      </c>
      <c r="AA71" s="34">
        <v>0</v>
      </c>
      <c r="AB71" s="34">
        <v>0</v>
      </c>
      <c r="AC71" s="34">
        <f>12703.2-668</f>
        <v>12035.2</v>
      </c>
      <c r="AD71" s="40"/>
      <c r="AE71" s="41">
        <f t="shared" si="1"/>
        <v>0</v>
      </c>
    </row>
    <row r="72" spans="1:33" s="42" customFormat="1" ht="31.5" x14ac:dyDescent="0.25">
      <c r="A72" s="43" t="s">
        <v>129</v>
      </c>
      <c r="B72" s="46" t="s">
        <v>70</v>
      </c>
      <c r="C72" s="21">
        <v>5313.93</v>
      </c>
      <c r="D72" s="21">
        <f>G72+H72+I72+K72+M72+P72</f>
        <v>444012022.66000003</v>
      </c>
      <c r="E72" s="34">
        <f>F72+J72+L72</f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f>C72-E72</f>
        <v>5313.93</v>
      </c>
      <c r="O72" s="21">
        <f>Q72+S72+U72+W72</f>
        <v>5313.93</v>
      </c>
      <c r="P72" s="21">
        <f>R72+T72+V72+X72+Y72</f>
        <v>444012022.66000003</v>
      </c>
      <c r="Q72" s="21">
        <v>5313.93</v>
      </c>
      <c r="R72" s="21">
        <v>444012022.66000003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404.2</v>
      </c>
      <c r="AA72" s="21">
        <v>0</v>
      </c>
      <c r="AB72" s="21">
        <v>0</v>
      </c>
      <c r="AC72" s="21">
        <v>4909.7299999999996</v>
      </c>
      <c r="AD72" s="40"/>
      <c r="AE72" s="41">
        <f t="shared" si="1"/>
        <v>0</v>
      </c>
    </row>
    <row r="73" spans="1:33" s="42" customFormat="1" x14ac:dyDescent="0.25">
      <c r="A73" s="43" t="s">
        <v>130</v>
      </c>
      <c r="B73" s="46" t="s">
        <v>32</v>
      </c>
      <c r="C73" s="21">
        <v>886.7</v>
      </c>
      <c r="D73" s="21">
        <f>G73+H73+I73+K73+M73+P73</f>
        <v>77087241.659999996</v>
      </c>
      <c r="E73" s="34">
        <f>F73+J73+L73</f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f>C73-E73</f>
        <v>886.7</v>
      </c>
      <c r="O73" s="21">
        <f>Q73+S73+U73+W73</f>
        <v>886.7</v>
      </c>
      <c r="P73" s="21">
        <f>R73+T73+V73+X73+Y73</f>
        <v>77087241.659999996</v>
      </c>
      <c r="Q73" s="21">
        <v>886.7</v>
      </c>
      <c r="R73" s="21">
        <f>77087241.66</f>
        <v>77087241.659999996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115.5</v>
      </c>
      <c r="AA73" s="21">
        <v>0</v>
      </c>
      <c r="AB73" s="21">
        <v>0</v>
      </c>
      <c r="AC73" s="21">
        <v>771.2</v>
      </c>
      <c r="AD73" s="40"/>
      <c r="AE73" s="41">
        <f t="shared" si="1"/>
        <v>0</v>
      </c>
    </row>
    <row r="74" spans="1:33" x14ac:dyDescent="0.25">
      <c r="A74" s="25"/>
      <c r="B74" s="26"/>
      <c r="C74" s="27"/>
      <c r="D74" s="27"/>
      <c r="E74" s="35"/>
      <c r="F74" s="27"/>
      <c r="G74" s="27"/>
      <c r="H74" s="28"/>
      <c r="I74" s="28"/>
      <c r="J74" s="27"/>
      <c r="K74" s="28"/>
      <c r="L74" s="27"/>
      <c r="M74" s="27"/>
      <c r="N74" s="29"/>
      <c r="O74" s="29"/>
      <c r="P74" s="29"/>
      <c r="Q74" s="29"/>
      <c r="R74" s="27"/>
      <c r="S74" s="27"/>
      <c r="T74" s="27"/>
      <c r="U74" s="27"/>
      <c r="V74" s="29"/>
      <c r="W74" s="29"/>
      <c r="X74" s="29"/>
      <c r="Y74" s="29"/>
      <c r="Z74" s="28"/>
      <c r="AA74" s="28"/>
      <c r="AB74" s="30"/>
      <c r="AC74" s="30"/>
      <c r="AE74" s="6"/>
    </row>
    <row r="75" spans="1:33" ht="99" customHeight="1" x14ac:dyDescent="0.3">
      <c r="A75" s="3"/>
      <c r="B75" s="3"/>
      <c r="C75" s="3"/>
      <c r="D75" s="3"/>
      <c r="E75" s="36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33" x14ac:dyDescent="0.25">
      <c r="A76" s="50" t="s">
        <v>122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</row>
  </sheetData>
  <sheetProtection formatCells="0" formatColumns="0" formatRows="0" insertColumns="0" insertRows="0" insertHyperlinks="0" deleteColumns="0" deleteRows="0" sort="0" autoFilter="0" pivotTables="0"/>
  <mergeCells count="32">
    <mergeCell ref="Y11:Y13"/>
    <mergeCell ref="X1:AC1"/>
    <mergeCell ref="X3:AC3"/>
    <mergeCell ref="X5:AC5"/>
    <mergeCell ref="AA4:AC4"/>
    <mergeCell ref="Z10:AC10"/>
    <mergeCell ref="A8:AC8"/>
    <mergeCell ref="D9:D14"/>
    <mergeCell ref="E9:M9"/>
    <mergeCell ref="N9:AC9"/>
    <mergeCell ref="A9:A14"/>
    <mergeCell ref="B9:B14"/>
    <mergeCell ref="C9:C14"/>
    <mergeCell ref="AB11:AB13"/>
    <mergeCell ref="AC11:AC13"/>
    <mergeCell ref="A7:AC7"/>
    <mergeCell ref="A76:AC76"/>
    <mergeCell ref="S12:T13"/>
    <mergeCell ref="U12:V13"/>
    <mergeCell ref="S11:V11"/>
    <mergeCell ref="AA11:AA13"/>
    <mergeCell ref="E10:E13"/>
    <mergeCell ref="F10:M10"/>
    <mergeCell ref="W11:X13"/>
    <mergeCell ref="Z11:Z13"/>
    <mergeCell ref="J11:K13"/>
    <mergeCell ref="M11:M13"/>
    <mergeCell ref="Q11:R13"/>
    <mergeCell ref="N10:P13"/>
    <mergeCell ref="F11:I13"/>
    <mergeCell ref="L11:L13"/>
    <mergeCell ref="Q10:Y10"/>
  </mergeCells>
  <pageMargins left="0.15748031496062992" right="0.19685039370078741" top="1.1811023622047245" bottom="0.31496062992125984" header="0.9055118110236221" footer="0.31496062992125984"/>
  <pageSetup paperSize="9" scale="36" orientation="landscape" r:id="rId1"/>
  <headerFooter>
    <oddHeader xml:space="preserve">&amp;C&amp;"Times New Roman,обычный"&amp;20&amp;P+38 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</vt:lpstr>
      <vt:lpstr>'Форма 2'!Заголовки_для_печати</vt:lpstr>
      <vt:lpstr>'Форма 2'!Область_печати</vt:lpstr>
    </vt:vector>
  </TitlesOfParts>
  <Company>Фонд ЖКХ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slobodina_ai</cp:lastModifiedBy>
  <cp:lastPrinted>2024-06-18T12:53:33Z</cp:lastPrinted>
  <dcterms:created xsi:type="dcterms:W3CDTF">2012-12-13T11:50:40Z</dcterms:created>
  <dcterms:modified xsi:type="dcterms:W3CDTF">2024-06-18T15:49:27Z</dcterms:modified>
  <cp:category>Формы</cp:category>
</cp:coreProperties>
</file>